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3.xml" ContentType="application/vnd.openxmlformats-officedocument.themeOverrid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theme/themeOverride5.xml" ContentType="application/vnd.openxmlformats-officedocument.themeOverride+xml"/>
  <Override PartName="/xl/charts/chart24.xml" ContentType="application/vnd.openxmlformats-officedocument.drawingml.chart+xml"/>
  <Override PartName="/xl/theme/themeOverride6.xml" ContentType="application/vnd.openxmlformats-officedocument.themeOverride+xml"/>
  <Override PartName="/xl/charts/chart25.xml" ContentType="application/vnd.openxmlformats-officedocument.drawingml.chart+xml"/>
  <Override PartName="/xl/theme/themeOverride7.xml" ContentType="application/vnd.openxmlformats-officedocument.themeOverride+xml"/>
  <Override PartName="/xl/charts/chart26.xml" ContentType="application/vnd.openxmlformats-officedocument.drawingml.chart+xml"/>
  <Override PartName="/xl/theme/themeOverride8.xml" ContentType="application/vnd.openxmlformats-officedocument.themeOverride+xml"/>
  <Override PartName="/xl/charts/chart27.xml" ContentType="application/vnd.openxmlformats-officedocument.drawingml.chart+xml"/>
  <Override PartName="/xl/theme/themeOverride9.xml" ContentType="application/vnd.openxmlformats-officedocument.themeOverride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0.xml" ContentType="application/vnd.openxmlformats-officedocument.themeOverride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35.xml" ContentType="application/vnd.openxmlformats-officedocument.drawingml.chart+xml"/>
  <Override PartName="/xl/drawings/drawing32.xml" ContentType="application/vnd.openxmlformats-officedocument.drawing+xml"/>
  <Override PartName="/xl/charts/chart3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1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charts/chart41.xml" ContentType="application/vnd.openxmlformats-officedocument.drawingml.chart+xml"/>
  <Override PartName="/xl/drawings/drawing35.xml" ContentType="application/vnd.openxmlformats-officedocument.drawing+xml"/>
  <Override PartName="/xl/charts/chart42.xml" ContentType="application/vnd.openxmlformats-officedocument.drawingml.chart+xml"/>
  <Override PartName="/xl/theme/themeOverride12.xml" ContentType="application/vnd.openxmlformats-officedocument.themeOverride+xml"/>
  <Override PartName="/xl/drawings/drawing36.xml" ContentType="application/vnd.openxmlformats-officedocument.drawing+xml"/>
  <Override PartName="/xl/charts/chart43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IFRAS\CIFRAS 2017-2018\Tablas\"/>
    </mc:Choice>
  </mc:AlternateContent>
  <bookViews>
    <workbookView xWindow="0" yWindow="0" windowWidth="28800" windowHeight="12450" tabRatio="722" activeTab="1"/>
  </bookViews>
  <sheets>
    <sheet name="Indice" sheetId="135" r:id="rId1"/>
    <sheet name="1.1" sheetId="125" r:id="rId2"/>
    <sheet name="1.2" sheetId="47" r:id="rId3"/>
    <sheet name="1.3" sheetId="48" r:id="rId4"/>
    <sheet name="1.4" sheetId="49" r:id="rId5"/>
    <sheet name="1.5" sheetId="50" r:id="rId6"/>
    <sheet name="2.1.1" sheetId="2" r:id="rId7"/>
    <sheet name="2.1.1Grafico" sheetId="1" r:id="rId8"/>
    <sheet name="2.1.2" sheetId="33" r:id="rId9"/>
    <sheet name="2.1.2Grafico" sheetId="4" r:id="rId10"/>
    <sheet name="2.1.3" sheetId="37" r:id="rId11"/>
    <sheet name="2.1.3Grafico" sheetId="42" r:id="rId12"/>
    <sheet name="2.2.1" sheetId="28" r:id="rId13"/>
    <sheet name="2.2.2Grafico" sheetId="43" r:id="rId14"/>
    <sheet name="2.3.1" sheetId="41" r:id="rId15"/>
    <sheet name="2.3.2" sheetId="112" r:id="rId16"/>
    <sheet name="2.4.1" sheetId="104" r:id="rId17"/>
    <sheet name="2.4.1Grafico" sheetId="44" r:id="rId18"/>
    <sheet name="2.4.2" sheetId="105" r:id="rId19"/>
    <sheet name="2.4.2Grafico" sheetId="45" r:id="rId20"/>
    <sheet name="2.4.3" sheetId="106" r:id="rId21"/>
    <sheet name="2.4.3Grafico" sheetId="46" r:id="rId22"/>
    <sheet name="3.1" sheetId="107" r:id="rId23"/>
    <sheet name="3.1Grafico" sheetId="52" r:id="rId24"/>
    <sheet name="3.2" sheetId="53" r:id="rId25"/>
    <sheet name="3.2Grafico" sheetId="54" r:id="rId26"/>
    <sheet name="3.3.1" sheetId="108" r:id="rId27"/>
    <sheet name="3.3.1Grafico" sheetId="56" r:id="rId28"/>
    <sheet name="3.3.2" sheetId="109" r:id="rId29"/>
    <sheet name="3.3.2Grafico" sheetId="58" r:id="rId30"/>
    <sheet name="3.3.3" sheetId="110" r:id="rId31"/>
    <sheet name="3.3.3Grafico" sheetId="60" r:id="rId32"/>
    <sheet name="3.3.4" sheetId="111" r:id="rId33"/>
    <sheet name="3.3.4Grafico" sheetId="62" r:id="rId34"/>
    <sheet name="4.1" sheetId="113" r:id="rId35"/>
    <sheet name="4.1Grafico" sheetId="65" r:id="rId36"/>
    <sheet name="4.2" sheetId="114" r:id="rId37"/>
    <sheet name="4.2Grafico" sheetId="67" r:id="rId38"/>
    <sheet name="4.3" sheetId="68" r:id="rId39"/>
    <sheet name="4.4 " sheetId="69" r:id="rId40"/>
    <sheet name="5.1" sheetId="130" r:id="rId41"/>
    <sheet name="5.2" sheetId="131" r:id="rId42"/>
    <sheet name="5.2Grafico" sheetId="132" r:id="rId43"/>
    <sheet name="5.3" sheetId="133" r:id="rId44"/>
    <sheet name="6.1" sheetId="71" r:id="rId45"/>
    <sheet name="6.2" sheetId="115" r:id="rId46"/>
    <sheet name="6.2_" sheetId="73" r:id="rId47"/>
    <sheet name="6.3" sheetId="74" r:id="rId48"/>
    <sheet name="6.3Grafico" sheetId="75" r:id="rId49"/>
    <sheet name="6.4" sheetId="116" r:id="rId50"/>
    <sheet name="6.4Grafico" sheetId="77" r:id="rId51"/>
    <sheet name="7.1_7.2" sheetId="78" r:id="rId52"/>
    <sheet name="7.3" sheetId="117" r:id="rId53"/>
    <sheet name="7.3Grafico" sheetId="81" r:id="rId54"/>
    <sheet name="8.1.1" sheetId="118" r:id="rId55"/>
    <sheet name="8.1.2" sheetId="84" r:id="rId56"/>
    <sheet name="8.1.2Grafico" sheetId="83" r:id="rId57"/>
    <sheet name="8.2" sheetId="119" r:id="rId58"/>
    <sheet name="9.1.1" sheetId="86" r:id="rId59"/>
    <sheet name="9.1.1Grafico" sheetId="87" r:id="rId60"/>
    <sheet name="9.1.2" sheetId="128" r:id="rId61"/>
    <sheet name="9.1.2Grafico" sheetId="129" r:id="rId62"/>
    <sheet name="9.1.3" sheetId="126" r:id="rId63"/>
    <sheet name="9.1.3Grafico" sheetId="127" r:id="rId64"/>
    <sheet name="9.1.4" sheetId="89" r:id="rId65"/>
    <sheet name="9.1.4Grafico" sheetId="90" r:id="rId66"/>
    <sheet name="9.2.1" sheetId="121" r:id="rId67"/>
    <sheet name="9.2.1Grafico" sheetId="92" r:id="rId68"/>
    <sheet name="9.2.2" sheetId="122" r:id="rId69"/>
    <sheet name="9.2.2Grafico" sheetId="94" r:id="rId70"/>
    <sheet name="9.2.3" sheetId="95" r:id="rId71"/>
    <sheet name="9.2.3Grafico" sheetId="96" r:id="rId72"/>
    <sheet name="9.3.1" sheetId="123" r:id="rId73"/>
    <sheet name="9.3.1Grafico" sheetId="98" r:id="rId74"/>
    <sheet name="9.3.2" sheetId="124" r:id="rId75"/>
    <sheet name="9.3.2Grafico" sheetId="100" r:id="rId76"/>
  </sheets>
  <externalReferences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xlnm._FilterDatabase" localSheetId="40" hidden="1">'5.1'!$B$1:$H$190</definedName>
    <definedName name="_xlnm.Print_Area" localSheetId="12">'2.2.1'!$A$1:$A$43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7" l="1"/>
  <c r="H12" i="107"/>
  <c r="G12" i="107"/>
  <c r="E23" i="71" l="1"/>
  <c r="E21" i="71" s="1"/>
  <c r="D21" i="71"/>
  <c r="D17" i="71"/>
  <c r="E17" i="71"/>
  <c r="F12" i="74" l="1"/>
  <c r="E12" i="74"/>
  <c r="D12" i="74"/>
  <c r="I10" i="118" l="1"/>
  <c r="E38" i="125" l="1"/>
  <c r="I32" i="125"/>
  <c r="H32" i="125"/>
  <c r="G32" i="125"/>
  <c r="F32" i="125"/>
  <c r="E32" i="125"/>
  <c r="D32" i="125"/>
  <c r="I28" i="125"/>
  <c r="H28" i="125"/>
  <c r="G28" i="125"/>
  <c r="F28" i="125"/>
  <c r="E28" i="125"/>
  <c r="D28" i="125"/>
  <c r="I21" i="125"/>
  <c r="H21" i="125"/>
  <c r="G21" i="125"/>
  <c r="F21" i="125"/>
  <c r="E21" i="125"/>
  <c r="D21" i="125"/>
  <c r="I7" i="125"/>
  <c r="I38" i="125" s="1"/>
  <c r="H7" i="125"/>
  <c r="H38" i="125" s="1"/>
  <c r="G7" i="125"/>
  <c r="G38" i="125" s="1"/>
  <c r="F7" i="125"/>
  <c r="F38" i="125" s="1"/>
  <c r="E7" i="125"/>
  <c r="D7" i="125"/>
  <c r="D38" i="125" s="1"/>
  <c r="H34" i="122" l="1"/>
  <c r="H33" i="122"/>
  <c r="G32" i="122"/>
  <c r="F32" i="122"/>
  <c r="H32" i="122" s="1"/>
  <c r="H31" i="122"/>
  <c r="H30" i="122"/>
  <c r="H29" i="122"/>
  <c r="H28" i="122"/>
  <c r="H27" i="122"/>
  <c r="G26" i="122"/>
  <c r="F26" i="122"/>
  <c r="H25" i="122"/>
  <c r="H24" i="122"/>
  <c r="H23" i="122"/>
  <c r="H22" i="122"/>
  <c r="H21" i="122"/>
  <c r="H20" i="122"/>
  <c r="G19" i="122"/>
  <c r="F19" i="122"/>
  <c r="H19" i="122" s="1"/>
  <c r="H18" i="122"/>
  <c r="H17" i="122"/>
  <c r="H16" i="122"/>
  <c r="H15" i="122"/>
  <c r="G14" i="122"/>
  <c r="F14" i="122"/>
  <c r="H13" i="122"/>
  <c r="H12" i="122"/>
  <c r="H11" i="122"/>
  <c r="H10" i="122"/>
  <c r="H9" i="122"/>
  <c r="G8" i="122"/>
  <c r="G35" i="122" s="1"/>
  <c r="F8" i="122"/>
  <c r="H8" i="122" s="1"/>
  <c r="E40" i="121"/>
  <c r="G31" i="121" s="1"/>
  <c r="D40" i="121"/>
  <c r="G39" i="121" s="1"/>
  <c r="F39" i="121"/>
  <c r="F38" i="121"/>
  <c r="F37" i="121"/>
  <c r="G36" i="121"/>
  <c r="F36" i="121"/>
  <c r="F35" i="121"/>
  <c r="F34" i="121"/>
  <c r="F33" i="121"/>
  <c r="G32" i="121"/>
  <c r="F32" i="121"/>
  <c r="F31" i="121"/>
  <c r="F30" i="121"/>
  <c r="E25" i="121"/>
  <c r="G25" i="121" s="1"/>
  <c r="D25" i="121"/>
  <c r="G24" i="121" s="1"/>
  <c r="F24" i="121"/>
  <c r="F23" i="121"/>
  <c r="F22" i="121"/>
  <c r="G21" i="121"/>
  <c r="F21" i="121"/>
  <c r="G16" i="121"/>
  <c r="E16" i="121"/>
  <c r="D16" i="121"/>
  <c r="F16" i="121" s="1"/>
  <c r="G15" i="121"/>
  <c r="F15" i="121"/>
  <c r="G14" i="121"/>
  <c r="F14" i="121"/>
  <c r="G13" i="121"/>
  <c r="F13" i="121"/>
  <c r="G12" i="121"/>
  <c r="F12" i="121"/>
  <c r="G11" i="121"/>
  <c r="F11" i="121"/>
  <c r="G10" i="121"/>
  <c r="F10" i="121"/>
  <c r="G9" i="121"/>
  <c r="F9" i="121"/>
  <c r="G8" i="121"/>
  <c r="F8" i="121"/>
  <c r="H26" i="122" l="1"/>
  <c r="H14" i="122"/>
  <c r="F35" i="122"/>
  <c r="I32" i="122" s="1"/>
  <c r="G33" i="121"/>
  <c r="G37" i="121"/>
  <c r="G40" i="121"/>
  <c r="F25" i="121"/>
  <c r="F40" i="121"/>
  <c r="G22" i="121"/>
  <c r="G23" i="121"/>
  <c r="G30" i="121"/>
  <c r="G34" i="121"/>
  <c r="G38" i="121"/>
  <c r="G35" i="121"/>
  <c r="H35" i="122" l="1"/>
  <c r="I28" i="122"/>
  <c r="I25" i="122"/>
  <c r="I31" i="122"/>
  <c r="I20" i="122"/>
  <c r="I10" i="122"/>
  <c r="I24" i="122"/>
  <c r="I33" i="122"/>
  <c r="I30" i="122"/>
  <c r="I23" i="122"/>
  <c r="I16" i="122"/>
  <c r="I13" i="122"/>
  <c r="I9" i="122"/>
  <c r="I15" i="122"/>
  <c r="I18" i="122"/>
  <c r="I34" i="122"/>
  <c r="I35" i="122"/>
  <c r="I29" i="122"/>
  <c r="I22" i="122"/>
  <c r="I12" i="122"/>
  <c r="I21" i="122"/>
  <c r="I11" i="122"/>
  <c r="I27" i="122"/>
  <c r="I17" i="122"/>
  <c r="I8" i="122"/>
  <c r="I14" i="122"/>
  <c r="I19" i="122"/>
  <c r="I26" i="122"/>
  <c r="F23" i="68" l="1"/>
  <c r="E23" i="68"/>
  <c r="F20" i="118" l="1"/>
  <c r="D20" i="118"/>
  <c r="H19" i="118"/>
  <c r="E19" i="118"/>
  <c r="H18" i="118"/>
  <c r="H17" i="118"/>
  <c r="E17" i="118"/>
  <c r="H16" i="118"/>
  <c r="H15" i="118"/>
  <c r="E15" i="118"/>
  <c r="H14" i="118"/>
  <c r="H13" i="118"/>
  <c r="E13" i="118"/>
  <c r="H12" i="118"/>
  <c r="F12" i="118"/>
  <c r="G12" i="118" s="1"/>
  <c r="D12" i="118"/>
  <c r="E12" i="118" s="1"/>
  <c r="F11" i="118"/>
  <c r="D11" i="118"/>
  <c r="F10" i="118"/>
  <c r="F21" i="118" s="1"/>
  <c r="D10" i="118"/>
  <c r="G11" i="118" l="1"/>
  <c r="G20" i="118"/>
  <c r="E20" i="118"/>
  <c r="H11" i="118"/>
  <c r="H20" i="118"/>
  <c r="G10" i="118"/>
  <c r="G13" i="118"/>
  <c r="G15" i="118"/>
  <c r="G17" i="118"/>
  <c r="G19" i="118"/>
  <c r="H10" i="118"/>
  <c r="D21" i="118"/>
  <c r="E14" i="118"/>
  <c r="E16" i="118"/>
  <c r="E18" i="118"/>
  <c r="G14" i="118"/>
  <c r="G16" i="118"/>
  <c r="G18" i="118"/>
  <c r="I20" i="118" l="1"/>
  <c r="I11" i="118"/>
  <c r="H21" i="118"/>
  <c r="E21" i="118"/>
  <c r="E10" i="118"/>
  <c r="E11" i="118"/>
  <c r="I21" i="118" l="1"/>
  <c r="I14" i="118"/>
  <c r="I18" i="118"/>
  <c r="I17" i="118"/>
  <c r="G21" i="118"/>
  <c r="I15" i="118"/>
  <c r="I13" i="118"/>
  <c r="I19" i="118"/>
  <c r="I12" i="118"/>
  <c r="I16" i="118"/>
  <c r="D22" i="78" l="1"/>
  <c r="D20" i="78"/>
  <c r="D7" i="78"/>
  <c r="I7" i="116" l="1"/>
  <c r="I22" i="116" s="1"/>
  <c r="G7" i="116"/>
  <c r="G22" i="116" s="1"/>
  <c r="E7" i="116"/>
  <c r="E22" i="116" l="1"/>
  <c r="J20" i="116" l="1"/>
  <c r="F18" i="116"/>
  <c r="H15" i="116"/>
  <c r="J12" i="116"/>
  <c r="F10" i="116"/>
  <c r="H20" i="116"/>
  <c r="J17" i="116"/>
  <c r="H12" i="116"/>
  <c r="F20" i="116"/>
  <c r="H17" i="116"/>
  <c r="J14" i="116"/>
  <c r="F12" i="116"/>
  <c r="H9" i="116"/>
  <c r="F19" i="116"/>
  <c r="J13" i="116"/>
  <c r="H8" i="116"/>
  <c r="J18" i="116"/>
  <c r="F16" i="116"/>
  <c r="J10" i="116"/>
  <c r="J15" i="116"/>
  <c r="H10" i="116"/>
  <c r="F15" i="116"/>
  <c r="H7" i="116"/>
  <c r="F22" i="116"/>
  <c r="J19" i="116"/>
  <c r="F17" i="116"/>
  <c r="H14" i="116"/>
  <c r="J11" i="116"/>
  <c r="F9" i="116"/>
  <c r="H19" i="116"/>
  <c r="J16" i="116"/>
  <c r="F14" i="116"/>
  <c r="H11" i="116"/>
  <c r="J8" i="116"/>
  <c r="J21" i="116"/>
  <c r="H16" i="116"/>
  <c r="F11" i="116"/>
  <c r="H21" i="116"/>
  <c r="H13" i="116"/>
  <c r="F8" i="116"/>
  <c r="F21" i="116"/>
  <c r="H18" i="116"/>
  <c r="F13" i="116"/>
  <c r="J7" i="116"/>
  <c r="J9" i="116"/>
  <c r="F7" i="116"/>
  <c r="H22" i="116"/>
  <c r="J22" i="116"/>
  <c r="F23" i="114" l="1"/>
  <c r="F22" i="114"/>
  <c r="F21" i="114"/>
  <c r="F20" i="114"/>
  <c r="F19" i="114"/>
  <c r="E19" i="114"/>
  <c r="D19" i="114"/>
  <c r="F18" i="114"/>
  <c r="F17" i="114"/>
  <c r="F16" i="114"/>
  <c r="F15" i="114"/>
  <c r="F14" i="114"/>
  <c r="F13" i="114"/>
  <c r="F12" i="114"/>
  <c r="F11" i="114"/>
  <c r="F10" i="114"/>
  <c r="F9" i="114"/>
  <c r="F8" i="114"/>
  <c r="F7" i="114"/>
  <c r="E22" i="113"/>
  <c r="D22" i="113"/>
  <c r="E21" i="113"/>
  <c r="E19" i="113"/>
  <c r="D19" i="113"/>
  <c r="E18" i="113"/>
  <c r="D18" i="113"/>
  <c r="E17" i="113"/>
  <c r="D17" i="113"/>
  <c r="E16" i="113"/>
  <c r="E6" i="113" s="1"/>
  <c r="D16" i="113"/>
  <c r="E11" i="53" l="1"/>
  <c r="D11" i="53"/>
  <c r="F10" i="53"/>
  <c r="F9" i="53"/>
  <c r="F8" i="53"/>
  <c r="F7" i="53"/>
  <c r="E12" i="107"/>
  <c r="D12" i="107"/>
  <c r="F11" i="107"/>
  <c r="F10" i="107"/>
  <c r="F9" i="107"/>
  <c r="F8" i="107"/>
  <c r="F7" i="107"/>
  <c r="F12" i="107" l="1"/>
  <c r="F11" i="53"/>
</calcChain>
</file>

<file path=xl/sharedStrings.xml><?xml version="1.0" encoding="utf-8"?>
<sst xmlns="http://schemas.openxmlformats.org/spreadsheetml/2006/main" count="2199" uniqueCount="1108">
  <si>
    <t>PAU</t>
  </si>
  <si>
    <t>FP</t>
  </si>
  <si>
    <t>Titulados</t>
  </si>
  <si>
    <t>Enseñanzas Anteriores</t>
  </si>
  <si>
    <t>Otros</t>
  </si>
  <si>
    <t>Total</t>
  </si>
  <si>
    <t>Mujeres</t>
  </si>
  <si>
    <t>Hombres</t>
  </si>
  <si>
    <t>Campus de Valladolid</t>
  </si>
  <si>
    <t>F. Ciencias</t>
  </si>
  <si>
    <t>F. Ciencias Económicas y Empresariales</t>
  </si>
  <si>
    <t>F. Comercio</t>
  </si>
  <si>
    <t>F. Derecho</t>
  </si>
  <si>
    <t>F. Educación y Trabajo Social</t>
  </si>
  <si>
    <t>F. Enfermería</t>
  </si>
  <si>
    <t>F. Filosofía y Letras</t>
  </si>
  <si>
    <t>F. Medicina</t>
  </si>
  <si>
    <t>E. Ingenierías Industriales</t>
  </si>
  <si>
    <t>E. Ingeniería Informática</t>
  </si>
  <si>
    <t>E.T.S. Arquitectura</t>
  </si>
  <si>
    <t>E.T.S. Ingenieros Telecomunicación</t>
  </si>
  <si>
    <t>Campus de Soria</t>
  </si>
  <si>
    <t>F. Ciencias Empresariales y del Trabajo</t>
  </si>
  <si>
    <t>F. Educación</t>
  </si>
  <si>
    <t>F. Fisioterapia</t>
  </si>
  <si>
    <t>F. Traducción e Interpretación</t>
  </si>
  <si>
    <t>E. Ingeniería de la Industria Forestal, Agronómica y de la Bioenergía</t>
  </si>
  <si>
    <t>Campus de Segovia</t>
  </si>
  <si>
    <t>F. Ciencias Sociales, Jurídicas y de la Comunicación</t>
  </si>
  <si>
    <t>Campus de Palencia</t>
  </si>
  <si>
    <t>F. Ciencias del Trabajo</t>
  </si>
  <si>
    <t>E.T.S. Ingenierías Agrarias</t>
  </si>
  <si>
    <t>Total Universidad de Valladolid</t>
  </si>
  <si>
    <t>Artes y Humanidades</t>
  </si>
  <si>
    <t>Ciencias Sociales y Jurídicas</t>
  </si>
  <si>
    <t>Ciencias</t>
  </si>
  <si>
    <t>Ingeniería y Arquitectura</t>
  </si>
  <si>
    <t>Ciencias de la Salud</t>
  </si>
  <si>
    <t xml:space="preserve">   2.1. Acceso a la Universidad</t>
  </si>
  <si>
    <t>Observaciones:</t>
  </si>
  <si>
    <t>Nota de admisión: la nota de admisión incorporará las calificaciones de las materias de la fase específica en el caso de que dichas materias estén adscritas a la rama de conocimiento del titulo al que se quiera ser admitido/a.</t>
  </si>
  <si>
    <t>De 5.5 a 6.49</t>
  </si>
  <si>
    <t>Preinscripciones 1ª opción</t>
  </si>
  <si>
    <t>Nuevos</t>
  </si>
  <si>
    <t>Nuevos 1ª opción</t>
  </si>
  <si>
    <t xml:space="preserve">   2.2. Estudiantes y créditos matriculados</t>
  </si>
  <si>
    <t>&lt;30</t>
  </si>
  <si>
    <t>30-60</t>
  </si>
  <si>
    <t>61-84</t>
  </si>
  <si>
    <t>&gt;84</t>
  </si>
  <si>
    <t xml:space="preserve"> Media de créditos matriculados</t>
  </si>
  <si>
    <t>M</t>
  </si>
  <si>
    <t>H</t>
  </si>
  <si>
    <t xml:space="preserve">   2.3. Proceso de formación</t>
  </si>
  <si>
    <t>Nº</t>
  </si>
  <si>
    <t>% Becados/Matriculados</t>
  </si>
  <si>
    <t>Escuela de Doctorado</t>
  </si>
  <si>
    <t>E.U Enfermería (E. Adscrita)</t>
  </si>
  <si>
    <t xml:space="preserve">   2.4. Resultados académicos</t>
  </si>
  <si>
    <t>Presentados</t>
  </si>
  <si>
    <t>Aprobados</t>
  </si>
  <si>
    <t>Notables</t>
  </si>
  <si>
    <t>Sobresalientes/MH</t>
  </si>
  <si>
    <t>Tasa de Rendimiento</t>
  </si>
  <si>
    <t>Tasa de Éxito</t>
  </si>
  <si>
    <t>E.U. Enfermería (Adscrita)</t>
  </si>
  <si>
    <t>E.U. Ingeniería Técnica Agrícola INEA (Adscrita)</t>
  </si>
  <si>
    <t>VA</t>
  </si>
  <si>
    <t>SO</t>
  </si>
  <si>
    <t>SG</t>
  </si>
  <si>
    <t>PA</t>
  </si>
  <si>
    <t>De 6.5 a 7.49</t>
  </si>
  <si>
    <t>Estudiantes</t>
  </si>
  <si>
    <t>%Total</t>
  </si>
  <si>
    <t>1. Una mirada a la formación de la UVa</t>
  </si>
  <si>
    <t xml:space="preserve">Grado en Administración y Dirección de Empresas </t>
  </si>
  <si>
    <t>Grado en Comercio</t>
  </si>
  <si>
    <t xml:space="preserve">Grado en Criminología </t>
  </si>
  <si>
    <t xml:space="preserve">Grado en Derecho </t>
  </si>
  <si>
    <t>Grado en Economía</t>
  </si>
  <si>
    <t>Grado en Educación Infantil</t>
  </si>
  <si>
    <t xml:space="preserve">Grado en Educación Primaria </t>
  </si>
  <si>
    <t>Grado en Educación Social</t>
  </si>
  <si>
    <t>Grado en Enfermería</t>
  </si>
  <si>
    <t>Grado en Español: Lengua y Literatura</t>
  </si>
  <si>
    <t>Grado en Estadística</t>
  </si>
  <si>
    <t>Grado en Estudios Clásicos</t>
  </si>
  <si>
    <t>Grado en Estudios Ingleses</t>
  </si>
  <si>
    <t>Grado en Filosofía</t>
  </si>
  <si>
    <t>Grado en Finanzas, Banca y Seguros</t>
  </si>
  <si>
    <t>Grado en Fundamentos de la Arquitectura</t>
  </si>
  <si>
    <t>Grado en Física</t>
  </si>
  <si>
    <t>Grado en Geografía y Ordenación del Territorio</t>
  </si>
  <si>
    <t>Grado en Historia</t>
  </si>
  <si>
    <t>Grado en Historia del Arte</t>
  </si>
  <si>
    <t>Grado en Historia y Ciencias de la Música</t>
  </si>
  <si>
    <t xml:space="preserve">Grado en Ingeniería Agrícola y del Medio Rural </t>
  </si>
  <si>
    <t>Grado en Ingeniería Eléctrica</t>
  </si>
  <si>
    <t>Grado en Ingeniería Informática</t>
  </si>
  <si>
    <t>Grado en Ingeniería Mecánica</t>
  </si>
  <si>
    <t>Grado en Ingeniería Química</t>
  </si>
  <si>
    <t>Grado en Ingeniería de Tecnologías Específicas de Telecomunicación</t>
  </si>
  <si>
    <t>Grado en Ingeniería de Tecnologías de Telecomunicación</t>
  </si>
  <si>
    <t>Grado en Ingeniería en Diseño Industrial y Desarrollo de Producto</t>
  </si>
  <si>
    <t>Grado en Ingeniería en Electrónica Industrial y Automática</t>
  </si>
  <si>
    <t>Grado en Ingeniería en Organización Industrial</t>
  </si>
  <si>
    <t>Grado en Ingeniería en Tecnologías Industriales</t>
  </si>
  <si>
    <t>Grado en Lenguas Modernas y sus Literaturas</t>
  </si>
  <si>
    <t>Grado en Logopedia</t>
  </si>
  <si>
    <t>Grado en Marketing e Investigación de Mercados</t>
  </si>
  <si>
    <t>Grado en Matemáticas</t>
  </si>
  <si>
    <t>Grado en Medicina</t>
  </si>
  <si>
    <t>Grado en Nutrición Humana y Dietética</t>
  </si>
  <si>
    <t>Grado en Óptica y Optometría</t>
  </si>
  <si>
    <t>Grado en Periodismo</t>
  </si>
  <si>
    <t>Grado en Química</t>
  </si>
  <si>
    <t>Grado en Trabajo Social</t>
  </si>
  <si>
    <t>Programa de estudios conjunto de Grado en Derecho y Grado en Administración y Dirección de Empresas</t>
  </si>
  <si>
    <t>Programa de estudios conjunto de Grado en Estadística y Grado en Ingeniería Informática</t>
  </si>
  <si>
    <t>Programa de estudios conjunto de Grado en Física y Grado en Matemáticas</t>
  </si>
  <si>
    <t>Programa de estudios conjunto de Grado en Ingeniería Informática de Servicios y Aplicaciones y Grado en Matemáticas</t>
  </si>
  <si>
    <t>Programa de estudios conjunto de Grado en Ingeniería de Tecnologías de Telecomunicación y Grado en Administración y Dirección de Empresas</t>
  </si>
  <si>
    <t xml:space="preserve">Grado en Educación Infantil </t>
  </si>
  <si>
    <t xml:space="preserve">Grado en Enfermería </t>
  </si>
  <si>
    <t>Grado en Enología</t>
  </si>
  <si>
    <t>Grado en Ingeniería Forestal y del Medio Natural</t>
  </si>
  <si>
    <t>Grado en Ingeniería de las Industrias Agrarias y Alimentarias</t>
  </si>
  <si>
    <t xml:space="preserve">Grado en Relaciones Laborales y Recursos Humanos </t>
  </si>
  <si>
    <t xml:space="preserve">Programa de estudios conjunto de Grado en Educación Infantil y Grado en Educación Primaria </t>
  </si>
  <si>
    <t>Programa de estudios conjunto de Grado en Ingeniería Agrícola y del Medio Rural e Ingeniería Forestal y del Medio Natural (I-AGRIFOREST)</t>
  </si>
  <si>
    <t>Programa de Estudios Conjunto de Grado en Ingeniería Agrícola y del Medio Rural y Grado en Ingeniería de las Industrias Agrarias y Alimentarias (I-AGRIFOOD)</t>
  </si>
  <si>
    <t>Programa de Estudios Conjunto de Grado en Ingeniería de las Industrias Agrarias y Alimentarias y Grado en Enología (I-ENOFOOD)</t>
  </si>
  <si>
    <t>Grado en Ingeniería Informática de Servicios y Aplicaciones</t>
  </si>
  <si>
    <t>Grado en Publicidad y Relaciones Públicas</t>
  </si>
  <si>
    <t>Grado en Turismo</t>
  </si>
  <si>
    <t xml:space="preserve">Programa de estudios conjunto de Grado en Ingeniería Informática de Servicios y Aplicaciones y Grado en Matemáticas </t>
  </si>
  <si>
    <t>Programa de estudios conjunto de Grado en Publicidad y Relaciones Públicas y Grado en Turismo</t>
  </si>
  <si>
    <t>Grado en Fisioterapia</t>
  </si>
  <si>
    <t>Grado en Ingeniería Agraria y Energética</t>
  </si>
  <si>
    <t>Grado en Ingeniería Forestal: Industrias Forestales</t>
  </si>
  <si>
    <t>Grado en Traducción e Interpretación</t>
  </si>
  <si>
    <t>Programa de estudios conjunto de Grado en Relaciones Laborales y Recursos Humanos y Grado de Administración y Dirección de Empresas</t>
  </si>
  <si>
    <t>Máster en Abogacía</t>
  </si>
  <si>
    <t>Máster en Administración de Empresas (MBA)</t>
  </si>
  <si>
    <t>Máster en Análisis Económico y Finanzas</t>
  </si>
  <si>
    <t>Máster en Arquitectura</t>
  </si>
  <si>
    <t>Máster en Arteterapia y Educación Artística para la Inclusión Social</t>
  </si>
  <si>
    <t>Máster en Comercio Exterior</t>
  </si>
  <si>
    <t>Máster en Contabilidad y Gestión Financiera</t>
  </si>
  <si>
    <t>Máster en Cooperación Internacional para el Desarrollo</t>
  </si>
  <si>
    <t>Máster en Economía de la Cultura y Gestión Cultural</t>
  </si>
  <si>
    <t>Máster en Electrónica Industrial y Automática</t>
  </si>
  <si>
    <t>Máster en Enfermería Oftalmológica</t>
  </si>
  <si>
    <t>Máster en Estudios Avanzados en Filosofía</t>
  </si>
  <si>
    <t>Máster en Estudios Ingleses Avanzados: Lenguas y Culturas en Contacto</t>
  </si>
  <si>
    <t>Máster en Europa y el Mundo Atlántico. Poder, Cultura y Sociedad</t>
  </si>
  <si>
    <t>Máster en Física</t>
  </si>
  <si>
    <t>Máster en Física y Tecnología de los Láseres</t>
  </si>
  <si>
    <t>Máster en Gestión de la Prevención de Riesgos Laborales, Calidad y Medio Ambiente</t>
  </si>
  <si>
    <t>Máster en Ingeniería Ambiental</t>
  </si>
  <si>
    <t>Máster en Ingeniería Industrial</t>
  </si>
  <si>
    <t>Máster en Ingeniería Informática</t>
  </si>
  <si>
    <t>Máster en Ingeniería Química</t>
  </si>
  <si>
    <t>Máster en Ingeniería de Automoción</t>
  </si>
  <si>
    <t>Máster en Ingeniería de Telecomunicación</t>
  </si>
  <si>
    <t>Máster en Investigación Aplicada a la Educación</t>
  </si>
  <si>
    <t>Máster en Investigación Biomédica</t>
  </si>
  <si>
    <t>Máster en Investigación de la Comunicación como Agente Histórico-Social</t>
  </si>
  <si>
    <t>Máster en Investigación e Innovación en Arquitectura. Intervención en el Patrimonio, Rehabilitación y Regeneración</t>
  </si>
  <si>
    <t>Máster en Investigación en Ciencias de la Visión</t>
  </si>
  <si>
    <t>Máster en Investigación en Ingeniería de Procesos y Sistemas Industriales</t>
  </si>
  <si>
    <t>Máster en Investigación en Matemáticas</t>
  </si>
  <si>
    <t>Máster en Investigación en Tecnologías de la Información y las Comunicaciones</t>
  </si>
  <si>
    <t>Máster en Logística</t>
  </si>
  <si>
    <t>Máster en Lógica y Filosofía de la Ciencia</t>
  </si>
  <si>
    <t>Máster en Música Hispana</t>
  </si>
  <si>
    <t>Máster en Nanociencia y Nanotecnología Molecular</t>
  </si>
  <si>
    <t>Máster en Profesor de Educación Secundaria Obligatoria y Bachillerato, Formación Profesional y Enseñanzas de Idiomas</t>
  </si>
  <si>
    <t>Máster en Psicopedagogía</t>
  </si>
  <si>
    <t>Máster en Química Sintética e Industrial</t>
  </si>
  <si>
    <t>Máster en Química Teórica y Modelización Computacional</t>
  </si>
  <si>
    <t>Máster en Rehabilitación Visual</t>
  </si>
  <si>
    <t>Máster en Relaciones Internacionales y Estudios Asiáticos</t>
  </si>
  <si>
    <t>Máster en Subespecialidades Oftalmológicas</t>
  </si>
  <si>
    <t>Máster en Textos de la Antigüedad Clásica y su Pervivencia</t>
  </si>
  <si>
    <t>Máster en Técnicas Avanzadas en Química. Análisis y Control de Calidad Químicos</t>
  </si>
  <si>
    <t>Máster en Ingeniería de la Bioenergía y Sostenibilidad Energética</t>
  </si>
  <si>
    <t>Máster en Traducción Profesional e Institucional</t>
  </si>
  <si>
    <t>Máster Erasmus Mundus en Gestión Forestal y de Recursos Naturales en el Mediterráneo (MEDFOR)</t>
  </si>
  <si>
    <t>Máster en Calidad, Desarrollo e Innovación de Alimentos</t>
  </si>
  <si>
    <t>Máster en Gestión Forestal basada en Ciencia de Datos</t>
  </si>
  <si>
    <t>Máster en Ingeniería Agronómica</t>
  </si>
  <si>
    <t>Máster en Ingeniería de Montes</t>
  </si>
  <si>
    <t>Máster en Tecnologías Avanzadas para el Desarrollo Agroforestal</t>
  </si>
  <si>
    <t>Programa de estudios conjunto de Máster en Gestión Forestal Basada en Ciencias de Datos y Máster en Ingeniería de Montes</t>
  </si>
  <si>
    <t>Máster en Comunicación con Fines Sociales: Estrategias y Campañas</t>
  </si>
  <si>
    <t>Máster en Investigación en Ciencias Sociales. Educación, Comunicación Audiovisual, Economía y Empresa</t>
  </si>
  <si>
    <t>Máster en Mediación y Resolución Extrajudicial de Conflictos</t>
  </si>
  <si>
    <t>Filosofía</t>
  </si>
  <si>
    <t>Musicología</t>
  </si>
  <si>
    <t>Derecho</t>
  </si>
  <si>
    <t>Economía</t>
  </si>
  <si>
    <t>Física</t>
  </si>
  <si>
    <t>Matemáticas</t>
  </si>
  <si>
    <t>Química</t>
  </si>
  <si>
    <t>Arquitectura</t>
  </si>
  <si>
    <t>Informática</t>
  </si>
  <si>
    <t>Máster en Big Data Science</t>
  </si>
  <si>
    <t>Máster en Cuidados Paliativos</t>
  </si>
  <si>
    <t>Máster en Psicopatología y Clínica Psicoanalítica</t>
  </si>
  <si>
    <t>Especialista Universitario en Estudios de Género y Gestión de Políticas de Igualdad</t>
  </si>
  <si>
    <t>Matriculados</t>
  </si>
  <si>
    <t>Total UVa</t>
  </si>
  <si>
    <t xml:space="preserve">  3.3. Másteres oficiales</t>
  </si>
  <si>
    <t>Créditos matriculados</t>
  </si>
  <si>
    <t>4. Formación complementaria</t>
  </si>
  <si>
    <t>Niveles</t>
  </si>
  <si>
    <t>Grupos</t>
  </si>
  <si>
    <t>Curso General</t>
  </si>
  <si>
    <t xml:space="preserve">       Inglés</t>
  </si>
  <si>
    <t xml:space="preserve">       Inglés: conversación y acreditaciones internacionales</t>
  </si>
  <si>
    <t xml:space="preserve">       Francés</t>
  </si>
  <si>
    <t xml:space="preserve">       Alemán</t>
  </si>
  <si>
    <t xml:space="preserve">       Italiano</t>
  </si>
  <si>
    <t xml:space="preserve">       Portugués</t>
  </si>
  <si>
    <t xml:space="preserve">       Japonés</t>
  </si>
  <si>
    <t xml:space="preserve">       Chino</t>
  </si>
  <si>
    <t xml:space="preserve">       Árabe</t>
  </si>
  <si>
    <t xml:space="preserve">      Hindi</t>
  </si>
  <si>
    <t>Cursos intensivos</t>
  </si>
  <si>
    <t>Niveles: escalas de referencia para la organzación del aprendizaje de lenguas y homologáción de los distintos títulos emitidos por las entidades certificadas.</t>
  </si>
  <si>
    <t>Nº alumnos de nueva matriculación del mes (1)</t>
  </si>
  <si>
    <t>Nº de alumnos que se matricularon en meses anteriores (2)</t>
  </si>
  <si>
    <t>Total  (3=1+2)</t>
  </si>
  <si>
    <t>Europa</t>
  </si>
  <si>
    <t>América</t>
  </si>
  <si>
    <t>Asia</t>
  </si>
  <si>
    <t>África</t>
  </si>
  <si>
    <t>Palencia</t>
  </si>
  <si>
    <t>Segovia</t>
  </si>
  <si>
    <t>Soria</t>
  </si>
  <si>
    <t>Valladolid</t>
  </si>
  <si>
    <t>Cursos Preparación (First, CAE)</t>
  </si>
  <si>
    <t>Cursos específicos</t>
  </si>
  <si>
    <t>Cursos Online MOE (My Oxford English)</t>
  </si>
  <si>
    <t>Pruebas de nivel y exámenes de acreditación</t>
  </si>
  <si>
    <t>Otros cursos y actividades</t>
  </si>
  <si>
    <t>Agua, Espacio y Sociedad en la Edad Media</t>
  </si>
  <si>
    <t>América Hispana</t>
  </si>
  <si>
    <t>Arte, Poder y Sociedad en la Edad Moderna</t>
  </si>
  <si>
    <t>Asociacionismo y Acción Colectiva en Castilla, 1931-1975</t>
  </si>
  <si>
    <t>Citerior (Ciudad y Ordenación del Territorio)</t>
  </si>
  <si>
    <t>Didáctica de la Expresión Artística</t>
  </si>
  <si>
    <t>Estilística Cognitiva y Praxis Literaria en Lengua Inglesa</t>
  </si>
  <si>
    <t>Estudios Históricos y Antropológicos de Iberoamérica</t>
  </si>
  <si>
    <t>Franquismo y Transición en Castilla y León. Historia con Fuentes Orales</t>
  </si>
  <si>
    <t>Historia del Poder en la España Moderna</t>
  </si>
  <si>
    <t>Historia Política Actual</t>
  </si>
  <si>
    <t>Identidad e Intercambios Artísticos. De la Edad Media Al Mundo Contemporáneo (IDINTAR)</t>
  </si>
  <si>
    <t>Intersemiótica, Traducción y Nuevas Tecnologías (ITNT)</t>
  </si>
  <si>
    <t>La Recepción del Imaginario Japonés en la Literatura Inglesa y Francesa de Viajes del Siglo XIX</t>
  </si>
  <si>
    <t>Lenguajes de Especialidad de la Lengua Inglesa: Estudios Contrastivos, Terminológicos y de Traducción</t>
  </si>
  <si>
    <t>Lenguas Europeas: Enseñanza/Aprendizaje, Pragmática Intercultural e Identidad Lingüística</t>
  </si>
  <si>
    <t>León y Castilla en la Alta y Plena Edad Media</t>
  </si>
  <si>
    <t>Literatura Española Contemporánea (Siglos XX y XXI)</t>
  </si>
  <si>
    <t>Literatura y Teoría Literaria en la España de los Siglos de Oro</t>
  </si>
  <si>
    <t>Mundo Rural</t>
  </si>
  <si>
    <t>Música, Danza y Artes Escénicas de los Siglos XIX y XX</t>
  </si>
  <si>
    <t>Patrimonio Musical de Tradiciones Oral, Escrita y Multimedia</t>
  </si>
  <si>
    <t>Semántica y Composicionalidad</t>
  </si>
  <si>
    <t>Seminario de Crítica Textual (SECTEXT)</t>
  </si>
  <si>
    <t>Speculum Medicinae</t>
  </si>
  <si>
    <t>Traducción Humanística y Cultural (TRADHUC)</t>
  </si>
  <si>
    <t>UVA-LAL</t>
  </si>
  <si>
    <t>Derecho de la Economía y de la Empresa</t>
  </si>
  <si>
    <t>Economía y Políticas Públicas</t>
  </si>
  <si>
    <t>Educación Histórica y Patrimonial (EDUHIPA)</t>
  </si>
  <si>
    <t>Educación Matemática</t>
  </si>
  <si>
    <t>Eficiencia y Solidaridad</t>
  </si>
  <si>
    <t>Finanzas y Contabilidad</t>
  </si>
  <si>
    <t>Garantías Procesales y Unión Europea</t>
  </si>
  <si>
    <t>Haciendas Públicas Territoriales</t>
  </si>
  <si>
    <t>Ingeniería de los Sistemas Sociales (INSISOC)</t>
  </si>
  <si>
    <t>Inteligencia de Mercado y Marketing (IM2)</t>
  </si>
  <si>
    <t>Investigación e Innovación en Educación y en Docencia Universitaria</t>
  </si>
  <si>
    <t>Investigación en Ciudadanía, Ecologías del Aprendizaje y Educación Expandida</t>
  </si>
  <si>
    <t>Investigaciones en Historia Económica</t>
  </si>
  <si>
    <t>Nuevo Derecho de la Persona, de Los Contratos y de Daños</t>
  </si>
  <si>
    <t>Optimización Dinámica, Finanzas Matemáticas y Utilidad Recursiva</t>
  </si>
  <si>
    <t>Preferencias, Elección Social y Ayuda a la Decisión (PRESAD)</t>
  </si>
  <si>
    <t>Protección Jurídica de la Familia</t>
  </si>
  <si>
    <t>Psicología de la Educación</t>
  </si>
  <si>
    <t>Teorías Jurídicas y Políticas de la Modernidad</t>
  </si>
  <si>
    <t>Transdisciplinar de Investigación Sobre la Realidad Social y Comunicativa en el Mundo Ciborg (TRANS-REAL LAB)</t>
  </si>
  <si>
    <t>Análisis Funcional Aplicado</t>
  </si>
  <si>
    <t>Análisis Numérico de Problemas de Evolución</t>
  </si>
  <si>
    <t>Análisis Numérico de Problemas de Evolución. Aplicaciones en Biomatemática.</t>
  </si>
  <si>
    <t>Análisis Numérico y Estocástico, Optimización Dinámica y Aplicaciones (ANEODA)</t>
  </si>
  <si>
    <t>Aplicaciones del Grupo Sulfinilo en Síntesis Asimétrica</t>
  </si>
  <si>
    <t>Bioforge</t>
  </si>
  <si>
    <t>Catálisis y Polímeros (CYP)</t>
  </si>
  <si>
    <t>Ciencia e Ingeniería de Polímeros</t>
  </si>
  <si>
    <t>Codificación de la Información y Criptografía</t>
  </si>
  <si>
    <t>Contaminación Atmosférica</t>
  </si>
  <si>
    <t>Cristales Líquidos y Nuevos Materiales</t>
  </si>
  <si>
    <t>Ecuaciones y Singularidades (ECSING)</t>
  </si>
  <si>
    <t>Electrónica</t>
  </si>
  <si>
    <t>Espectroscopia Raman e Infrarrojo de Cristales y Minerales</t>
  </si>
  <si>
    <t>Física Matemática</t>
  </si>
  <si>
    <t>Física y Química del Estado Solido</t>
  </si>
  <si>
    <t>Inferencia Estadística con Restricciones</t>
  </si>
  <si>
    <t>Materiales Magnéticos</t>
  </si>
  <si>
    <t>Materiales Semiconductores y Nanoestructuras para la Optoelectrónica</t>
  </si>
  <si>
    <t>MIOMET- Moléculas Inorgánicas y Organometálicas con Metales de Transición</t>
  </si>
  <si>
    <t>Nuevas Tecnologías para la Mejora de la Calidad de la Enseñanza</t>
  </si>
  <si>
    <t>Probabilidad y Estadística Matemática</t>
  </si>
  <si>
    <t>Propiedades Nanométricas de la Materia</t>
  </si>
  <si>
    <t>Química Analítica, Medio Ambiente y Quimiometría</t>
  </si>
  <si>
    <t>Química Teórica y Computacional</t>
  </si>
  <si>
    <t>Rodrigo Zamorano de Historia de la Ciencia y de la Tecnología</t>
  </si>
  <si>
    <t>Síntesis Asimétrica</t>
  </si>
  <si>
    <t>Síntesis Estereoselectiva con Compuestos Organometalicos del Grupo IV</t>
  </si>
  <si>
    <t>Sistemas Dinámicos</t>
  </si>
  <si>
    <t>SMAP</t>
  </si>
  <si>
    <t>Técnicas de Separación y Análisis Aplicado (TESEA)</t>
  </si>
  <si>
    <t>Teoría de Anillos. Aplicaciones y Métodos Computacionales</t>
  </si>
  <si>
    <t>Acústica y Vibraciones Aplicadas (AVISA)</t>
  </si>
  <si>
    <t>Análisis y Diagnóstico de Instalaciones y Redes Eléctricas (ADIRE)</t>
  </si>
  <si>
    <t>Arquitectura &amp; Energía</t>
  </si>
  <si>
    <t>Arquitectura y Cine</t>
  </si>
  <si>
    <t>Centro de Investigación Biomecánica y Ergonomía (CIBER)</t>
  </si>
  <si>
    <t>Comportamiento en Servicio y Soldadura de Materiales Metálicos</t>
  </si>
  <si>
    <t>Control y Supervisión de Procesos</t>
  </si>
  <si>
    <t>Diseño Electrónico, Electrónica de Potencia y Energías Renovables (DEEPER)</t>
  </si>
  <si>
    <t>Ecología y Conservación de Flora y Fauna</t>
  </si>
  <si>
    <t>Energía, Economía y Dinámica de Sistemas (GEEDS)</t>
  </si>
  <si>
    <t>Entornos de Computación Avanzada y Sistemas de Interacción Multimodal (ECA-SIMM)</t>
  </si>
  <si>
    <t>G-FOR (Grupo de Fotónica, Información Cuántica y Radiación y Dispersión de Ondas)</t>
  </si>
  <si>
    <t>GIRO (Grupo de Investigación en Reutilización y Orientación a Objetos)</t>
  </si>
  <si>
    <t>Ingeniería de los Fluidos</t>
  </si>
  <si>
    <t>Ingeniería de Procesos a Presión</t>
  </si>
  <si>
    <t>Laboratorio de Procesado de Imagen (LPI)</t>
  </si>
  <si>
    <t>Laboratorio para la Investigación e Intervención en el Paisaje Arquitectónico, Patrimonial y Cultural</t>
  </si>
  <si>
    <t>Manejo Forestal Sostenible</t>
  </si>
  <si>
    <t>Modelización, Biomecánica y Visualización Avanzada del Patrimonio (MOVIBAP)</t>
  </si>
  <si>
    <t>Motores Térmicos y Energías Renovables (MYER)</t>
  </si>
  <si>
    <t>Patrimonio de Arte, Arquitectura, Ciencia, Técnica, Ingeniería e Historia</t>
  </si>
  <si>
    <t>Planificación Territorial y Urbanística</t>
  </si>
  <si>
    <t>Producción y Alimentación de Rumiantes</t>
  </si>
  <si>
    <t>Recuperación de Información y Bibliotecas Digitales</t>
  </si>
  <si>
    <t>Servicios y Redes de Comunicación (SRC)</t>
  </si>
  <si>
    <t>Sociedad de la Información</t>
  </si>
  <si>
    <t>Suelos: Calidad y Sostenibilidad (SQS)</t>
  </si>
  <si>
    <t>SUVEMO (Suelo-Vegetación-Modelización)</t>
  </si>
  <si>
    <t>Tecnología Ambiental</t>
  </si>
  <si>
    <t>Tecnología de la Industria Alimentaria: Cereales y Derivados</t>
  </si>
  <si>
    <t>Tecnología de Procesos Químicos y Bioquímicos</t>
  </si>
  <si>
    <t>Tecnologías Avanzadas Aplicadas al Desarrollo Rural Sostenible (TADRUS)</t>
  </si>
  <si>
    <t>Tecnologías Avanzadas de la Producción</t>
  </si>
  <si>
    <t>TERMOCAL</t>
  </si>
  <si>
    <t>Viticultura y Enología (GIRVITEN)</t>
  </si>
  <si>
    <t>Calcio y Función Celular</t>
  </si>
  <si>
    <t>Edición Génica para el Estudio de Canales Iónicos Vasculares y Proteínas Mitocondriales</t>
  </si>
  <si>
    <t>Enfermedades Metabólicas y Neurodegeneración</t>
  </si>
  <si>
    <t>Estudio de una Población Estromal Medular para Tratamiento de Enfermedades Degenerativas</t>
  </si>
  <si>
    <t>Farmacogenética, Genética del Cáncer, Polimorfismos Genéticos y Farmacoepidemiología</t>
  </si>
  <si>
    <t>Hábitos Saludables y Determinantes de Salud</t>
  </si>
  <si>
    <t>Inmunidad de las Mucosas y Alergia: de la Inmunopatología a la Terapia.</t>
  </si>
  <si>
    <t>Inmunotoxinas Antitumorales</t>
  </si>
  <si>
    <t xml:space="preserve">Investigación de la Infección </t>
  </si>
  <si>
    <t>Neurobiología</t>
  </si>
  <si>
    <t>Neurotrofinas y Cáncer</t>
  </si>
  <si>
    <t>Osteología y Anatomía Comparada</t>
  </si>
  <si>
    <t>Quimiorreceptores Arteriales y Fisiopatología Vascular</t>
  </si>
  <si>
    <t>Transporte Iónico Celular</t>
  </si>
  <si>
    <t>Monografías</t>
  </si>
  <si>
    <t>Fondos Catalogados</t>
  </si>
  <si>
    <t>Préstamo bibliotecas</t>
  </si>
  <si>
    <t>% UVa</t>
  </si>
  <si>
    <t>Biblioteca General "Reina Sofia"</t>
  </si>
  <si>
    <t>Biblioteca Santa Cruz</t>
  </si>
  <si>
    <t>Centro de Documentación Europea</t>
  </si>
  <si>
    <t xml:space="preserve">E. Ingenierías Industriales </t>
  </si>
  <si>
    <t>Campus Miguel Delibes</t>
  </si>
  <si>
    <t>Préstamo interbibliotecario</t>
  </si>
  <si>
    <t>Biblioteca como centro solicitante</t>
  </si>
  <si>
    <t>Biblioteca como centro proveedor</t>
  </si>
  <si>
    <t>Solicitudes positivas</t>
  </si>
  <si>
    <t>Solicitudes préstamo de originales</t>
  </si>
  <si>
    <t>Estudiantes del Programa Erasmus e Intercambio Internacional</t>
  </si>
  <si>
    <t>Estudiantes con matrícula regular</t>
  </si>
  <si>
    <t>Becarios  grado/posgrado</t>
  </si>
  <si>
    <t>Lectores</t>
  </si>
  <si>
    <t>Estudiantes Visitantes</t>
  </si>
  <si>
    <t>Profesores que participan en programas de intercambio</t>
  </si>
  <si>
    <t>Estudiantes Erasmus Prácticas/Internacional</t>
  </si>
  <si>
    <t>Estudiantes de otros programas</t>
  </si>
  <si>
    <t>Profesores que participan en programa de intercambio Erasmus</t>
  </si>
  <si>
    <t>PAS que participa en programas de formación y movilidad</t>
  </si>
  <si>
    <t>Alemania-Austria</t>
  </si>
  <si>
    <t>América Latina</t>
  </si>
  <si>
    <t>Bélgica-Países Bajos</t>
  </si>
  <si>
    <t>Francia</t>
  </si>
  <si>
    <t>Grecia</t>
  </si>
  <si>
    <t>Italia</t>
  </si>
  <si>
    <t>México</t>
  </si>
  <si>
    <t>Polonia</t>
  </si>
  <si>
    <t>Portugal</t>
  </si>
  <si>
    <t>Reino Unido-Irlanda</t>
  </si>
  <si>
    <t>Resto Europa</t>
  </si>
  <si>
    <t>Env.</t>
  </si>
  <si>
    <t>Recib.</t>
  </si>
  <si>
    <t>E.U. Ingeniería Técnica Agrícola INEA</t>
  </si>
  <si>
    <t>%UVa</t>
  </si>
  <si>
    <t>Trofeo Rector</t>
  </si>
  <si>
    <t>Torneo Servicio de Deportes</t>
  </si>
  <si>
    <t>Competiciones Internas de los Centros</t>
  </si>
  <si>
    <t>Campeonatos de España</t>
  </si>
  <si>
    <t>Equipos Federados</t>
  </si>
  <si>
    <t>Cursos de Actividad Física y Deportiva</t>
  </si>
  <si>
    <t>Centros Deportivos con Convenio</t>
  </si>
  <si>
    <t>Media Marathón Universitaria</t>
  </si>
  <si>
    <t>Campus Deportivos Infantiles</t>
  </si>
  <si>
    <t>Piscina Universitaria</t>
  </si>
  <si>
    <t>Otras Actividades</t>
  </si>
  <si>
    <t>Ayudas de emergencia social. Concesiones</t>
  </si>
  <si>
    <t>Ayudas a comedor</t>
  </si>
  <si>
    <t>Implicación en el Programa de integración de personas con discapacidad</t>
  </si>
  <si>
    <t>Actuación con los alumnos con discapacidad</t>
  </si>
  <si>
    <t>Actividades de formación/sensibilización</t>
  </si>
  <si>
    <t>Participantes/Asistentes en actividades del programa</t>
  </si>
  <si>
    <t>Respuestas ofrecidas a los alumnos con discapacidad</t>
  </si>
  <si>
    <t>Implicación en el programa de acercamiento intergeneracional</t>
  </si>
  <si>
    <t>Programa de convivencia</t>
  </si>
  <si>
    <t xml:space="preserve">  Convivencias</t>
  </si>
  <si>
    <t>Programa de intercambio cultural</t>
  </si>
  <si>
    <t xml:space="preserve">  Actividades</t>
  </si>
  <si>
    <t>Atención sanitaria y prevención de riesgos laborales</t>
  </si>
  <si>
    <t xml:space="preserve">  Informes Médicos</t>
  </si>
  <si>
    <t xml:space="preserve">  Revisiones y reconocimientos</t>
  </si>
  <si>
    <t xml:space="preserve">  Vacunaciones</t>
  </si>
  <si>
    <t xml:space="preserve">  Comunicaciones Enviadas</t>
  </si>
  <si>
    <t xml:space="preserve">  Comunicaciones Recibidas</t>
  </si>
  <si>
    <t xml:space="preserve">  Actividades de formación ofertadas</t>
  </si>
  <si>
    <t xml:space="preserve">  Horas de formación ofertadas</t>
  </si>
  <si>
    <t>PDI</t>
  </si>
  <si>
    <t>CAUN</t>
  </si>
  <si>
    <t>CAEU</t>
  </si>
  <si>
    <t>PTUN</t>
  </si>
  <si>
    <t>PTEU</t>
  </si>
  <si>
    <t>TC</t>
  </si>
  <si>
    <t>ETC</t>
  </si>
  <si>
    <t>Filología Clásica</t>
  </si>
  <si>
    <t>Filología Francesa y Alemana</t>
  </si>
  <si>
    <t>Filología Inglesa</t>
  </si>
  <si>
    <t>Geografía</t>
  </si>
  <si>
    <t>Historia Antigua y Medieval</t>
  </si>
  <si>
    <t>Historia del Arte</t>
  </si>
  <si>
    <t>Historia Moderna, Contemporánea y de América, Periodismo y Comunicación Audiovisual y Publicidad</t>
  </si>
  <si>
    <t>Lengua Española</t>
  </si>
  <si>
    <t>Prehistoria, Arqueología, Antropología Social y Ciencias y Técnicas Historiográficas</t>
  </si>
  <si>
    <t>Derecho Civil</t>
  </si>
  <si>
    <t>Derecho Constitucional, Procesal y Eclesiástico del Estado</t>
  </si>
  <si>
    <t>Derecho Penal e Historia y Teoría del Derecho</t>
  </si>
  <si>
    <t>Derecho Público</t>
  </si>
  <si>
    <t>Didáctica de la Expresión Musical, Plástica y Corporal</t>
  </si>
  <si>
    <t>Economía Aplicada</t>
  </si>
  <si>
    <t>Economía Financiera y Contabilidad</t>
  </si>
  <si>
    <t>Fundamentos del Análisis Económico e Historia e Instituciones Económicas</t>
  </si>
  <si>
    <t>Organización de Empresas y Comercialización e Investigación de Mercados</t>
  </si>
  <si>
    <t>Pedagogía</t>
  </si>
  <si>
    <t>Psicología</t>
  </si>
  <si>
    <t>Sociología y Trabajo Social</t>
  </si>
  <si>
    <t>Álgebra, Análisis Matemático, Geometría y Topología</t>
  </si>
  <si>
    <t>Electricidad y Electrónica</t>
  </si>
  <si>
    <t>Estadística e Investigación Operativa</t>
  </si>
  <si>
    <t>Física Aplicada</t>
  </si>
  <si>
    <t>Física de la Materia Condensada, Cristalografía y Mineralogía</t>
  </si>
  <si>
    <t>Física Teórica, Atómica y Óptica</t>
  </si>
  <si>
    <t>Matemática Aplicada</t>
  </si>
  <si>
    <t>Química Analítica</t>
  </si>
  <si>
    <t>Química Física y Química Inorgánica</t>
  </si>
  <si>
    <t>Química Orgánica</t>
  </si>
  <si>
    <t>Ciencias Agroforestales</t>
  </si>
  <si>
    <t>Construcciones Arquitectónicas, Ingeniería del Terreno y Mecánica de los Medios Continuos y Teoría de Estructuras</t>
  </si>
  <si>
    <t>Informática (Arquitectura y Tecnología de Computadores, Ciencias de la Computación e Inteligencia Artificial, Lenguajes y Sistemas Informáticos)</t>
  </si>
  <si>
    <t>Ingeniería Energética y Fluidomecánica</t>
  </si>
  <si>
    <t>Ingeniería Agrícola y Forestal</t>
  </si>
  <si>
    <t>Ingeniería de Sistemas y Automática</t>
  </si>
  <si>
    <t>Ingeniería Eléctrica</t>
  </si>
  <si>
    <t>Ingeniería Química y Tecnología del Medio Ambiente</t>
  </si>
  <si>
    <t>Producción Vegetal y Recursos Forestales</t>
  </si>
  <si>
    <t>Tecnología Electrónica</t>
  </si>
  <si>
    <t>Teoría de la Arquitectura y Proyectos Arquitectónicos</t>
  </si>
  <si>
    <t>Teoría de la Señal y Comunicaciones e Ingeniería Telemática</t>
  </si>
  <si>
    <t>Urbanismo y Representación de la Arquitectura</t>
  </si>
  <si>
    <t>Anatomía Patológica, Microbiología, Medicina Preventiva y Salud Pública, Medicina Legal y Forense</t>
  </si>
  <si>
    <t>Anatomía y Radiología</t>
  </si>
  <si>
    <t>Biología Celular, Histología y Farmacología</t>
  </si>
  <si>
    <t>Cirugía, Oftalmología, Otorrinolaringología y Fisioterapia</t>
  </si>
  <si>
    <t>Enfermería</t>
  </si>
  <si>
    <t>Medicina, Dermatología y Toxicología</t>
  </si>
  <si>
    <t>Funcionarios</t>
  </si>
  <si>
    <t>Laborales</t>
  </si>
  <si>
    <t>TP</t>
  </si>
  <si>
    <t>Castilla y León</t>
  </si>
  <si>
    <t>Avila</t>
  </si>
  <si>
    <t>Burgos</t>
  </si>
  <si>
    <t>León</t>
  </si>
  <si>
    <t>Salamanca</t>
  </si>
  <si>
    <t>Zamora</t>
  </si>
  <si>
    <t>Otras Comunidades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</si>
  <si>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</si>
  <si>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</si>
  <si>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</si>
  <si>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</si>
  <si>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</si>
  <si>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</si>
  <si>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</si>
  <si>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Cataluña</t>
  </si>
  <si>
    <t>Ceuta y Melilla</t>
  </si>
  <si>
    <t>Extremadura</t>
  </si>
  <si>
    <t>Galicia</t>
  </si>
  <si>
    <t>La Rioja</t>
  </si>
  <si>
    <t>Madrid</t>
  </si>
  <si>
    <t>Murcia</t>
  </si>
  <si>
    <t>Navarra</t>
  </si>
  <si>
    <t>Pais Vasco</t>
  </si>
  <si>
    <t>Valencia</t>
  </si>
  <si>
    <t>Extranjeros</t>
  </si>
  <si>
    <t>30-34</t>
  </si>
  <si>
    <t>35-39</t>
  </si>
  <si>
    <t>40-44</t>
  </si>
  <si>
    <t>45-49</t>
  </si>
  <si>
    <t>50-54</t>
  </si>
  <si>
    <t>55-59</t>
  </si>
  <si>
    <t>60-64</t>
  </si>
  <si>
    <t>&gt;64</t>
  </si>
  <si>
    <t>Destino</t>
  </si>
  <si>
    <t>Departamentos</t>
  </si>
  <si>
    <t>Gerente, Vicegerentes/Jefes de Servicio/Técnicos Asesores</t>
  </si>
  <si>
    <t>Directores/Técnicos Asesores de Biblioteca</t>
  </si>
  <si>
    <t>Jefes de Sección</t>
  </si>
  <si>
    <t>Jefes de Negociado</t>
  </si>
  <si>
    <t>Secretaría Cargos</t>
  </si>
  <si>
    <t>Secretarías Administrativas (Centros)</t>
  </si>
  <si>
    <t>Puesto Base Administración</t>
  </si>
  <si>
    <t>Total PAS Funcionario</t>
  </si>
  <si>
    <t>Escala</t>
  </si>
  <si>
    <t>A1</t>
  </si>
  <si>
    <t>Funcionario de Carrera A1</t>
  </si>
  <si>
    <t>A2</t>
  </si>
  <si>
    <t>Funcionario de Carrera A2</t>
  </si>
  <si>
    <t>C1</t>
  </si>
  <si>
    <t>Funcionario de Carrera C1</t>
  </si>
  <si>
    <t>C2</t>
  </si>
  <si>
    <t>Funcionario de Carrera C2</t>
  </si>
  <si>
    <t>Nivel</t>
  </si>
  <si>
    <t>Nivel 30</t>
  </si>
  <si>
    <t>Nivel 28</t>
  </si>
  <si>
    <t>Nivel 27</t>
  </si>
  <si>
    <t>Nivel 26</t>
  </si>
  <si>
    <t>Nivel 25</t>
  </si>
  <si>
    <t>Nivel 24</t>
  </si>
  <si>
    <t>Nivel 23</t>
  </si>
  <si>
    <t>Nivel 22</t>
  </si>
  <si>
    <t>Nivel 20</t>
  </si>
  <si>
    <t>Nivel 18</t>
  </si>
  <si>
    <t>Arquitectos/Ingenieros</t>
  </si>
  <si>
    <t>Grupo 1</t>
  </si>
  <si>
    <t>Otros Titulados Superiores</t>
  </si>
  <si>
    <t>Titulado Superior Área de Informática</t>
  </si>
  <si>
    <t>Titulado Superior Educación Física</t>
  </si>
  <si>
    <t>Titulado Superior Quimica</t>
  </si>
  <si>
    <t>Arquitectos/Ingenieros Técnicos</t>
  </si>
  <si>
    <t>Otros Titulados de Grado Medio</t>
  </si>
  <si>
    <t>Grupo 2</t>
  </si>
  <si>
    <t>Titulado de Grado Medio Área de Informática</t>
  </si>
  <si>
    <t>Titulado de Grado Medio Química</t>
  </si>
  <si>
    <t>Otros Técnicos</t>
  </si>
  <si>
    <t>Técnico Especialista Área de Informática</t>
  </si>
  <si>
    <t>Técnico Especialista de Administración</t>
  </si>
  <si>
    <t>Grupo 3</t>
  </si>
  <si>
    <t>Técnico Especialista de Biblioteca</t>
  </si>
  <si>
    <t>Técnico Especialista de Laboratorio</t>
  </si>
  <si>
    <t>Técnico Especialista de Oficios:Mantenimiento</t>
  </si>
  <si>
    <t>4A</t>
  </si>
  <si>
    <t>Oficial de Administración</t>
  </si>
  <si>
    <t>Oficial de Biblioteca</t>
  </si>
  <si>
    <t>Oficial de Laboratorio</t>
  </si>
  <si>
    <t>Oficial de Oficios</t>
  </si>
  <si>
    <t>Grupo 4A</t>
  </si>
  <si>
    <t>Oficial de Servicios e Información</t>
  </si>
  <si>
    <t>4B</t>
  </si>
  <si>
    <t>Auxiliar de Servicios</t>
  </si>
  <si>
    <t>Grupo 4B</t>
  </si>
  <si>
    <t>Total PAS Laboral</t>
  </si>
  <si>
    <t>Funcionario</t>
  </si>
  <si>
    <t>Laboral</t>
  </si>
  <si>
    <t>&gt;54</t>
  </si>
  <si>
    <t>&lt;20</t>
  </si>
  <si>
    <t>20-25</t>
  </si>
  <si>
    <t>26-30</t>
  </si>
  <si>
    <t>31-36</t>
  </si>
  <si>
    <t>&gt;36</t>
  </si>
  <si>
    <t>Índice</t>
  </si>
  <si>
    <t>Prologo</t>
  </si>
  <si>
    <t>2. Formación en grado</t>
  </si>
  <si>
    <t>2.1. Acceso a la Universidad</t>
  </si>
  <si>
    <t>2.1.1. Estudiantes nuevos por vía de acceso</t>
  </si>
  <si>
    <t xml:space="preserve">2.1.2. Calificaciones en las pruebas de acceso de los estudiantes de nuevo ingreso </t>
  </si>
  <si>
    <t>2.1.3. Preinscripciones en primera opción y demanda satisfecha de matriculación</t>
  </si>
  <si>
    <t>2.2. Estudiantes y créditos matriculados</t>
  </si>
  <si>
    <t>2.3. Proceso de formación</t>
  </si>
  <si>
    <t>2.3.1. Estudiantes becados de la UVa</t>
  </si>
  <si>
    <t>2.3.2. Prácticas Externas</t>
  </si>
  <si>
    <t>2.4. Resultados académicos</t>
  </si>
  <si>
    <t>2.4.1. Calificaciones</t>
  </si>
  <si>
    <t>2.4.2 Tasa de rendimiento y tasa de éxito</t>
  </si>
  <si>
    <t xml:space="preserve">2.4.3. Titulados </t>
  </si>
  <si>
    <t>3. Formación en posgrado</t>
  </si>
  <si>
    <t>3.1. Doctorado</t>
  </si>
  <si>
    <t>3.2. Títulos propios</t>
  </si>
  <si>
    <t>3.3. Másteres oficiales</t>
  </si>
  <si>
    <t>3.3.1. Estudiantes y créditos matriculados</t>
  </si>
  <si>
    <t>3.3.2. Calificaciones</t>
  </si>
  <si>
    <t>3.3.3. Tasa de rendimiento y tasa de éxito</t>
  </si>
  <si>
    <t>3.3.4. Titulados</t>
  </si>
  <si>
    <t>4.1. Cursos de idiomas</t>
  </si>
  <si>
    <t>4.2. Cursos de español</t>
  </si>
  <si>
    <t>4.3. Cursos y actividades del Centro Buendía</t>
  </si>
  <si>
    <t>4.4. Universidad Permanente Millán Santos</t>
  </si>
  <si>
    <t>Máster en Formación Jurídica Especializada</t>
  </si>
  <si>
    <t xml:space="preserve">Máster en Investigación en Administración y Economía de la Empresa </t>
  </si>
  <si>
    <t xml:space="preserve">Estudios Ingleses Avanzados: Lenguas y Culturas en Contacto </t>
  </si>
  <si>
    <t>Europa y el Mundo Atlántico: Poder, Cultura y Sociedad</t>
  </si>
  <si>
    <t>Lógica y Filosofía de la Ciencia</t>
  </si>
  <si>
    <t>Patrimonio Cultural y Natural. Historia, Arte y Territorio</t>
  </si>
  <si>
    <t>Textos de la Antigüedad Clásica y su Pervivencia</t>
  </si>
  <si>
    <t>Traductología, Traducción Profesional y Audiovisual</t>
  </si>
  <si>
    <t>Economía de la Empresa</t>
  </si>
  <si>
    <t>Investigación Transdisciplinar en Educación</t>
  </si>
  <si>
    <t>Química: Química de Síntesis, Catálisis y Materiales Avanzados</t>
  </si>
  <si>
    <t>Ciencia e Ingeniería Agroalimentaria y de Biosistemas</t>
  </si>
  <si>
    <t>Conservación y Uso Sostenible de Sistemas Forestales</t>
  </si>
  <si>
    <t>Enología, Viticultura y Sostenibilidad</t>
  </si>
  <si>
    <t>Ingeniería Industrial</t>
  </si>
  <si>
    <t>Ingeniería Química y Ambiental</t>
  </si>
  <si>
    <t>Ingeniería Termodinámica de Fluidos</t>
  </si>
  <si>
    <t>Tecnologías de la Información y las Telecomunicaciones</t>
  </si>
  <si>
    <t>Ciencias de la Visión</t>
  </si>
  <si>
    <t>Investigación Biomédica</t>
  </si>
  <si>
    <t>Investigación en Ciencias de la Salud</t>
  </si>
  <si>
    <t>Español: Lingüística, Literatura y Comunicación</t>
  </si>
  <si>
    <t>&lt; 5.5</t>
  </si>
  <si>
    <t>&gt;=7.5</t>
  </si>
  <si>
    <t>Estudiantes de programas de doctorado</t>
  </si>
  <si>
    <t>Estudiantes de títulos propios</t>
  </si>
  <si>
    <t>Estudiantes de cursos de español</t>
  </si>
  <si>
    <t>TOTAL PDI</t>
  </si>
  <si>
    <t>Máster en Español como Lengua Extranjera: Enseñanza e Investigación</t>
  </si>
  <si>
    <t>Máster en Literatura Española y Estudios Literarios en Relación con las Artes</t>
  </si>
  <si>
    <t>Máster en Inteligencia de Negocio y Big Data en Entornos Seguros /Business Intelligence and Big Data in Ciber-Secure Environments</t>
  </si>
  <si>
    <t>Máster en Dirección de Proyectos</t>
  </si>
  <si>
    <t>Magíster en Habilidades para la Gestión del Patrimonio Cultural</t>
  </si>
  <si>
    <t>Máster en Fisioterapia Manual. Enfoque Clínico para el Abordaje del Dolor y Alteraciones del Movimiento</t>
  </si>
  <si>
    <t>Especialista Universitario</t>
  </si>
  <si>
    <t>Especialista Universitario en Historía y Estética de la Cinematografía</t>
  </si>
  <si>
    <t xml:space="preserve">     2.1.1. Estudiantes nuevos por vía de acceso (2017/18)</t>
  </si>
  <si>
    <t xml:space="preserve">     2.1.2. Calificaciones en las pruebas de acceso de los estudiantes de nuevo ingreso (2017/18)</t>
  </si>
  <si>
    <t>No se contabilizan  los estudiantes que acceden al estudio procedentes de las enseñanzas anteriores al RD 1393/2007 ni los estudiantes del programa de movilidad Socrates-Erasmus al no realizar preinscripcion.</t>
  </si>
  <si>
    <t xml:space="preserve">     2.1.3. Preinscripciones en primera opción y demanda satisfecha de matriculación (2017/18)</t>
  </si>
  <si>
    <t>Observaciones: No se contabilizan a aquellos alumnos que provienen de enseñanzas anteriores al RD1393/2007 al no realizar reinscripción</t>
  </si>
  <si>
    <t xml:space="preserve">     2.2.1 Estudiantes y créditos matriculados (2017/18)</t>
  </si>
  <si>
    <t>Observaciones: M: Mujeres, H: Hombres</t>
  </si>
  <si>
    <t xml:space="preserve">      2.3.1.  Estudiantes becados de la UVa (2017/18)</t>
  </si>
  <si>
    <t>Cuantía</t>
  </si>
  <si>
    <t>E.U. Ingeniería Agrícola (INEA) ( E. Adscrita)</t>
  </si>
  <si>
    <t xml:space="preserve">     2.4.1. Calificaciones (2017/18)</t>
  </si>
  <si>
    <t xml:space="preserve">     2.4.2. Tasa de Rendimiento y Tasa de Éxito (2017/18)</t>
  </si>
  <si>
    <t xml:space="preserve">    2.4.3. Titulados (2017/18)</t>
  </si>
  <si>
    <t>M: Mujeres, H: Hombres</t>
  </si>
  <si>
    <t>3. Formación de posgrado</t>
  </si>
  <si>
    <t xml:space="preserve">  3.1. Doctorado (2017/18)</t>
  </si>
  <si>
    <t xml:space="preserve">  3.2. Títulos propios (2017/18)</t>
  </si>
  <si>
    <t xml:space="preserve">    3.3.1. Estudiantes y créditos matriculados (2017/18)</t>
  </si>
  <si>
    <t xml:space="preserve">    3.3.2. Calificaciones (2017/18)</t>
  </si>
  <si>
    <t xml:space="preserve">    3.3.3. Tasa de rendimiento y tasa de éxito (2017/18)</t>
  </si>
  <si>
    <t xml:space="preserve">    3.3.4. Titulados (2017/18)</t>
  </si>
  <si>
    <t xml:space="preserve"> 4.1 Cursos de Idiomas (2017/18)</t>
  </si>
  <si>
    <t xml:space="preserve">     2.3.2. Prácticas externas (2017/18)</t>
  </si>
  <si>
    <t xml:space="preserve">  4.2. Cursos de español (2017/18)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</si>
  <si>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</si>
  <si>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</si>
  <si>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</si>
  <si>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</si>
  <si>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</si>
  <si>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</si>
  <si>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</si>
  <si>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</si>
  <si>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</si>
  <si>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</si>
  <si>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</si>
  <si>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</si>
  <si>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 xml:space="preserve">  4.3. Cursos y actividades del Centro Buendía (2017/18)</t>
  </si>
  <si>
    <t xml:space="preserve">  4.4. Universidad Permanente Millán Santos  (2017/18)</t>
  </si>
  <si>
    <t>Estudios de Léxico y Gramática del Español (ELYGE)</t>
  </si>
  <si>
    <t>Pangea, Patrimonio Natural y Geografía Aplicada</t>
  </si>
  <si>
    <t>Cualificaciones profesionales, empleabilidad y emprendimiento social</t>
  </si>
  <si>
    <t>Singacom</t>
  </si>
  <si>
    <t>CAMBIUM</t>
  </si>
  <si>
    <t>Documentación, Análisis y Representación del Patrimonio Arquitectónico.</t>
  </si>
  <si>
    <t>Modelización, Teoría y Análisis Numérico en Problemas de Optimización y Ecuaciones de Evolución.</t>
  </si>
  <si>
    <t>Desarrollo y Teratología del Sistema Nervioso Central y Órganos de los Sentidos. Neurogénesis. Neurorregeneración.</t>
  </si>
  <si>
    <t>Inmupsicogenutroria (Inmunología, Psicología, Genética, Nutrición e Historia)</t>
  </si>
  <si>
    <t>Solicitudes a  Bibliotecas extranjero</t>
  </si>
  <si>
    <t xml:space="preserve">  Asistencia  médica</t>
  </si>
  <si>
    <t>Actividades de formación continua</t>
  </si>
  <si>
    <t>Número</t>
  </si>
  <si>
    <t>Profesores</t>
  </si>
  <si>
    <t>Asistentes</t>
  </si>
  <si>
    <t>Cursos/Jornadas/Seminarios/Talleres</t>
  </si>
  <si>
    <t>Actividades de extensión y promoción cultural</t>
  </si>
  <si>
    <t>Actividades de extensión</t>
  </si>
  <si>
    <t>Cursos/Jornadas</t>
  </si>
  <si>
    <t>Actividades culturales</t>
  </si>
  <si>
    <t>Conciertos Universijazz</t>
  </si>
  <si>
    <t>Estival UVa</t>
  </si>
  <si>
    <t>Música</t>
  </si>
  <si>
    <t>Artes Escénicas</t>
  </si>
  <si>
    <t>Cine</t>
  </si>
  <si>
    <t>Otras actividades</t>
  </si>
  <si>
    <t xml:space="preserve">Universidad Permanente Millán Santos </t>
  </si>
  <si>
    <t>Modalidad Estructurada</t>
  </si>
  <si>
    <t>Modalidad Abierta</t>
  </si>
  <si>
    <t>Estudiantes matriculados</t>
  </si>
  <si>
    <t>Módulos/Asignaturas</t>
  </si>
  <si>
    <t>Programa Interuniversitario de la Experiencia (2017/18)</t>
  </si>
  <si>
    <t>Alumnos</t>
  </si>
  <si>
    <t>Almazán</t>
  </si>
  <si>
    <t>Guardo</t>
  </si>
  <si>
    <t>FUNCIONARIOS</t>
  </si>
  <si>
    <t>LABORALES</t>
  </si>
  <si>
    <t>Ciencia de los Materiales e Ingeniería metalúrgica, Expresión Gráfica en la Ingeniería, Ingeniería Cartográfica, Geodesia y Fotogrametría, Ingeniería Mecánica e Ingeniería de los Procesos de Fabricación</t>
  </si>
  <si>
    <t>Derecho Mercantil, del Trabajo e Internacional Privado</t>
  </si>
  <si>
    <t>Didáctica de la Lengua y la Literatura</t>
  </si>
  <si>
    <t>Didáctica de las Ciencias Experimentales, Sociales y de la Matemática</t>
  </si>
  <si>
    <t>Filosofía (Filosofía, lógica y Filosofía de la Ciencia, Teoría e Historia de la Educación, Filosofía moral, Estética y Teoría de las Artes)</t>
  </si>
  <si>
    <t>Literatura Española y Teoría de la Literatura y Literatura comparada</t>
  </si>
  <si>
    <t>Pediatría, Inmunología, Obstetricia y Ginecología, Nutrición y Bromatología, Psiquiatría e Historia de la Ciencias</t>
  </si>
  <si>
    <t>Ramas de Conocimiento</t>
  </si>
  <si>
    <t>M: Mujer, H: Hombre</t>
  </si>
  <si>
    <t>TC: Tiempo Completo, TP: Tiempo Parcial, ETC: Equivalencia a Tiempo Completo</t>
  </si>
  <si>
    <t>Alemania</t>
  </si>
  <si>
    <t>Argentina</t>
  </si>
  <si>
    <t>Brasil</t>
  </si>
  <si>
    <t>Bulgaria</t>
  </si>
  <si>
    <t>Colombia</t>
  </si>
  <si>
    <t>Cuba</t>
  </si>
  <si>
    <t>Marruecos</t>
  </si>
  <si>
    <t>Perú</t>
  </si>
  <si>
    <t>Puerto Rico</t>
  </si>
  <si>
    <t>Suiza</t>
  </si>
  <si>
    <t>Venezuela</t>
  </si>
  <si>
    <t>Nota: La tabla recoge el porcentaje de cada una de las categorías del PDI sobre el total del PDI</t>
  </si>
  <si>
    <t>Nota: M:Mujeres, H: Hombres</t>
  </si>
  <si>
    <t>%Total PAS</t>
  </si>
  <si>
    <t>Resto Castilla y León</t>
  </si>
  <si>
    <t>Plazas</t>
  </si>
  <si>
    <t>Grados</t>
  </si>
  <si>
    <t>Másteres</t>
  </si>
  <si>
    <t>Módulos Máster Secundaria</t>
  </si>
  <si>
    <t>Semestre Internacional</t>
  </si>
  <si>
    <t>E.U. Ingeniería Técnica Agricola (INEA)</t>
  </si>
  <si>
    <t>E. Enfermería (E. Adscrita)</t>
  </si>
  <si>
    <t>Máster en Dirección y Administración de Escuelas Infantiles de primer ciclo</t>
  </si>
  <si>
    <t>Máster en Desarrollo Económico Regional y Local y Gestión del Territorio</t>
  </si>
  <si>
    <t xml:space="preserve"> Euros</t>
  </si>
  <si>
    <t xml:space="preserve">Fondos propios de investigación  (Presupuesto UVa)                         </t>
  </si>
  <si>
    <t>Oficina Campus Excelencia</t>
  </si>
  <si>
    <t>Servicio de Investigación y Bienestar Animal</t>
  </si>
  <si>
    <t>Unidad de Cultura Científica</t>
  </si>
  <si>
    <t>Laboratorio de Técnicas Instrumentales</t>
  </si>
  <si>
    <t>Formación y Movilidad de Investigadores</t>
  </si>
  <si>
    <t>Publicaciones e Intercambio Científico</t>
  </si>
  <si>
    <t>Biblioteca Universitaria</t>
  </si>
  <si>
    <t>Proyectos y subvenciones captados</t>
  </si>
  <si>
    <t xml:space="preserve">  Junta de Castilla y León</t>
  </si>
  <si>
    <t>Contratos y convenios  captados</t>
  </si>
  <si>
    <t xml:space="preserve">  Contratos formalizados art. 83</t>
  </si>
  <si>
    <t xml:space="preserve">  Convenios de investigación, premios y otros</t>
  </si>
  <si>
    <t>%</t>
  </si>
  <si>
    <t>Programas conjuntos</t>
  </si>
  <si>
    <t>Màster en Derecho Marítimo y del Comercio Internacional</t>
  </si>
  <si>
    <t>Especialista Universitario en Innovación Educativa y Tecnologías Emergentes</t>
  </si>
  <si>
    <t>Especialista Universitario en Sindicalismo y Diálogo Social</t>
  </si>
  <si>
    <t>Grupos de Investigación Reconocidos (GIR)</t>
  </si>
  <si>
    <t xml:space="preserve">Actividad de los Institutos </t>
  </si>
  <si>
    <t xml:space="preserve">Centro Internacional de Lexicografía </t>
  </si>
  <si>
    <t>Ciencias Sociales Aplicadas</t>
  </si>
  <si>
    <t>Derecho Concursal y Derecho de la Competencia y la Distribución</t>
  </si>
  <si>
    <t>Comunicación Audiovisual e Hipermedia- GICAVH</t>
  </si>
  <si>
    <t>Cultura Digital, Innovación, Creatividad y Participación Social en Comunicación: Observatorio del Ocio y el Entretenimiento Digital (OCENDI).</t>
  </si>
  <si>
    <t>Derecho Constitucional</t>
  </si>
  <si>
    <t>Economía de la Cultura (GIEC)</t>
  </si>
  <si>
    <t>Estudio de la Educación Física, la Actividad Física Recreativa y el Deporte en el Marco Europeo</t>
  </si>
  <si>
    <t>Estudio del Derecho Civil Europeo</t>
  </si>
  <si>
    <t>Análisis e Investigación Psicosocial</t>
  </si>
  <si>
    <t>Derecho de Las Nuevas Tecnologías y Delincuencia Informática</t>
  </si>
  <si>
    <t>Electromagnetismo Computacional</t>
  </si>
  <si>
    <t>Espectroscopia de Plasmas y Chorros Supersónicos</t>
  </si>
  <si>
    <t>Espectroscopia Molecular (GEM)</t>
  </si>
  <si>
    <t>Física de Nanoestructuras</t>
  </si>
  <si>
    <t>Mecánica Celeste</t>
  </si>
  <si>
    <t>Mecánica, Relatividad y Gravitación</t>
  </si>
  <si>
    <t>Óptica Atmosférica (GOA-UVA)</t>
  </si>
  <si>
    <t>Técnicas Ópticas de Diagnóstico (TOD)</t>
  </si>
  <si>
    <t>Termodinámica de los Equilibrios Entre Fases (G.E.T.E.F.)</t>
  </si>
  <si>
    <t>Ciencia y Arte en Filosofía</t>
  </si>
  <si>
    <t>Estudios sobre Familia, Cultura Material y Formas de Poder en la España Moderna</t>
  </si>
  <si>
    <t>Prehistoria Reciente y la Protohistoria de la Meseta Norte Española</t>
  </si>
  <si>
    <t xml:space="preserve">Nuevas Tendencias en Comunicación (NUTECO) </t>
  </si>
  <si>
    <t>Historia Lingüística Iberoamericana</t>
  </si>
  <si>
    <t>Termotecnia</t>
  </si>
  <si>
    <t>Caracterización de Materiales y Dispositivos Electrónicos ( Electronic Materials and Devices Characterization Group, GCME)</t>
  </si>
  <si>
    <t>Comunicaciones Ópticas</t>
  </si>
  <si>
    <t>Ingeniería Biomédica</t>
  </si>
  <si>
    <t>Estructuras y Tecnología de la Madera</t>
  </si>
  <si>
    <t>Desarrollo de la Arquitectura Contemporánea</t>
  </si>
  <si>
    <t>Procesado en Array</t>
  </si>
  <si>
    <t>Sistemas Inteligentes</t>
  </si>
  <si>
    <t>Sistemas Inteligentes y Cooperativos / Educación, Medios, Informática y Cultura (GSIC / EMIC)</t>
  </si>
  <si>
    <t>Superficie Ocular (GSO)</t>
  </si>
  <si>
    <t>Virología Clínica, Diagnóstica y Epidemiológica</t>
  </si>
  <si>
    <t>Retina</t>
  </si>
  <si>
    <t>La Traducción Especializada (Español, Inglés, Alemán y Francés). TRADUVINO.</t>
  </si>
  <si>
    <t>Educación y TIC</t>
  </si>
  <si>
    <t>Máster/Magister</t>
  </si>
  <si>
    <t>Máster en Fisioterapia Manual y Osteopatía</t>
  </si>
  <si>
    <t>Especialista Universitario en Educación Artística, Cultura y Ciudadanía</t>
  </si>
  <si>
    <t>Solicitudes a Bibliotecas nacionales</t>
  </si>
  <si>
    <t xml:space="preserve">  Organismos europeos</t>
  </si>
  <si>
    <t xml:space="preserve">  Organismos nacionales</t>
  </si>
  <si>
    <t>ÁFRICA</t>
  </si>
  <si>
    <t>Guinea Ecuatorial</t>
  </si>
  <si>
    <t>Libia</t>
  </si>
  <si>
    <t>AMÉRICA</t>
  </si>
  <si>
    <t>Chile</t>
  </si>
  <si>
    <t>Costa Rica</t>
  </si>
  <si>
    <t>Estados Unidos</t>
  </si>
  <si>
    <t>Panamá</t>
  </si>
  <si>
    <t>Uruguay</t>
  </si>
  <si>
    <t>ASIA</t>
  </si>
  <si>
    <t>China</t>
  </si>
  <si>
    <t>India</t>
  </si>
  <si>
    <t>Israel</t>
  </si>
  <si>
    <t>Jordania</t>
  </si>
  <si>
    <t>Laos</t>
  </si>
  <si>
    <t>EUROPA</t>
  </si>
  <si>
    <t>Bélgica</t>
  </si>
  <si>
    <t>Bosnia Herzegovina</t>
  </si>
  <si>
    <t>Paises Bajos</t>
  </si>
  <si>
    <t>Reino Unid</t>
  </si>
  <si>
    <t>Rumania</t>
  </si>
  <si>
    <t>Suecia</t>
  </si>
  <si>
    <t>1.1. Oferta Educativa</t>
  </si>
  <si>
    <t>1.2. Grados adaptados a Bolonia</t>
  </si>
  <si>
    <t>1.3. Másteres oficiales</t>
  </si>
  <si>
    <t>1.4. Programas de doctorado</t>
  </si>
  <si>
    <t>1.5. Títulos propios</t>
  </si>
  <si>
    <t xml:space="preserve">  1.2. Grados adaptados a Bolonia</t>
  </si>
  <si>
    <t xml:space="preserve">  1.3. Másteres Oficiales</t>
  </si>
  <si>
    <t xml:space="preserve">  1.4. Programas de doctorado regulados por el RD 99/2011</t>
  </si>
  <si>
    <t xml:space="preserve">  1.5. Títulos propios</t>
  </si>
  <si>
    <t xml:space="preserve">  </t>
  </si>
  <si>
    <t>5. Innovación y formación docente</t>
  </si>
  <si>
    <t>Nombre del Proyecto</t>
  </si>
  <si>
    <t>Participantes</t>
  </si>
  <si>
    <t>“Itnera”. Tinera: Nuevas vías de enseñanza del latín.  Análisis e implantación del método inductivo contextual en las aulas</t>
  </si>
  <si>
    <t>Análisis de la motivación en las asignaturas de Lengua Inglesa de los Grados en Educación en el Campus de Segovia</t>
  </si>
  <si>
    <t>Aplicación de herramientas audiovisuales para el desarrollo educativo y profesional en el campo de la Historia del Arte</t>
  </si>
  <si>
    <t>Clío en el Laberinto VI</t>
  </si>
  <si>
    <t>Diseño de actividades, materiales y recursos para la optimización del (auto)aprendizaje en las asignaturas de inglés y alemán ofertadas en los distintos grados de la UVA a través de la plataforma Moodle 2.6</t>
  </si>
  <si>
    <t>Diseño de materiales didácticos para gamificación de la enseñanza de segundas lenguas</t>
  </si>
  <si>
    <t>EValyCert - Evaluación y Certificación: Elaboración de exámenes de acreditación lingüística para la lengua inglesa en formato ACLES</t>
  </si>
  <si>
    <t>Filosofía en la UVa: el placer de saber.</t>
  </si>
  <si>
    <t>Geografía en proyectos, geografía en colaboración</t>
  </si>
  <si>
    <t>La transcripción fonética como herramienta para la mejora de la comprensión y pronunciación en lengua inglesa</t>
  </si>
  <si>
    <t>Las fuentes de la historia: un binomio en la construcción de aprendizajes</t>
  </si>
  <si>
    <t>Más allá de la Universidad: una aproximación transversal a los estudios musicales</t>
  </si>
  <si>
    <t>Objetivo: Empleabilidad. El desarrollo de competencias profesionales en los Estudios de Traducción e Interpretación: Nuevas experiencias</t>
  </si>
  <si>
    <t>PosTrad: La formación de traductores en traducción automática y pos-edición</t>
  </si>
  <si>
    <t>Prevención de violencia de género y lucha contra los estereotipos a través de la enseñanza de lenguas extranjeras (francés e inglés)</t>
  </si>
  <si>
    <t>Realia &amp; Replica</t>
  </si>
  <si>
    <t>Traducción colaborativa y manejo de  TICs como innovación en el aprendizaje de inglés con fines específicos</t>
  </si>
  <si>
    <t>Aplicación del modelo Flipped classroom en la asignatura “Elementos de Derecho Público de Castilla y León” (Grado en Derecho)</t>
  </si>
  <si>
    <t>#RSeIC2018</t>
  </si>
  <si>
    <t>“Clínica Jurídica”, una forma de aprendizaje-servicio para la protección de derechos humanos</t>
  </si>
  <si>
    <t>Acercamiento a la práctica profesional en la materia Educación Física Escolar</t>
  </si>
  <si>
    <t>Actividades de laboratorio con TIC's para el desarrollo de competencias en la asignatura Dirección de Operaciones</t>
  </si>
  <si>
    <t>Audioblogs y TV blogs: herramientas para el aprendizaje colaborativo en periodismo y sus posibilidades inclusivas para alumnos con necesidades especiales</t>
  </si>
  <si>
    <t>Aula invertida en el aprendizaje de estrategia y relaciones laborales: papeles de vídeos y spots</t>
  </si>
  <si>
    <t>BooktUVa: Objetos de aprendizaje, redes sociales y fomento de la lectura a través de la cultura de la participación</t>
  </si>
  <si>
    <t>Cienzia</t>
  </si>
  <si>
    <t>Comunidad de práctica sobre el estudio del pensamiento infantil</t>
  </si>
  <si>
    <t>Comunidades creativas en torno a proyectos de emprendimiento social y en clave cultural con alumnos y alumnas del Grado de Educación Social de la Universidad de Valladolid</t>
  </si>
  <si>
    <t>Coordinación y desarrollo de metodologías docentes en producción del mensaje periodístico</t>
  </si>
  <si>
    <t>Creación de un entorno internacional de aprendizaje telecolaborativo</t>
  </si>
  <si>
    <t>De la empatá hacia los animales a la convivencia intercultural: estrategias docentes que facilitan la transmisión de valores y actitudes en educación infantil y primaria</t>
  </si>
  <si>
    <t>Diseño de recursos y estrategias para la experimentación en educación infantil</t>
  </si>
  <si>
    <t>Diseño y Elaboración de un Juego Formativo ("Serious Game") para Adquirir Habilidades e Identificar Problemáticas Típicas de un "Director de Fabrica o Director de Logística"</t>
  </si>
  <si>
    <t>Docencia universitaria para la empleabilidad de los alumnos en el mercado laboral</t>
  </si>
  <si>
    <t>Ecomedia</t>
  </si>
  <si>
    <t>Educación inclusiva y formación en la práctica. Investigación-acción y transformación de la escuela</t>
  </si>
  <si>
    <t>Educación para el desarrollo, ciudadanía global y cultura de la paz</t>
  </si>
  <si>
    <t>EduMedia-Uva: Plataforma online colaborativa para la creación, experimentación y difusión de prácticas docentes en los Grados de Educación</t>
  </si>
  <si>
    <t>El cuerpo y la corporeidad como ejes centrales en la formación inicial y permanente de los profesionales de la educación física</t>
  </si>
  <si>
    <t>El debate académico como herramienta docente en el ámbito de las ciencias sociales</t>
  </si>
  <si>
    <t>El móvil del alumno, aliado del profesor</t>
  </si>
  <si>
    <t>El uso de la lengua en las aulas y su reflejo en la sociedad: análisis, reflexión y búsqueda de coordinación.</t>
  </si>
  <si>
    <t>El uso de rúbricas para la evaluación de competencias</t>
  </si>
  <si>
    <t>El  uso de smartick en la formación didáctico-matemática de  “SMART-TEACHERS” desde una perspectiva cognitiva, afectiva y de género</t>
  </si>
  <si>
    <t>Elaboración de aplicaciones docentes interactivas como apoyo a clases magistrales</t>
  </si>
  <si>
    <t>Emprende en Verde</t>
  </si>
  <si>
    <t>Enseñanza en Igualdad e Inclusión de Género</t>
  </si>
  <si>
    <t>Entrenamiento en competencias específicas para la asignatura “Science” en secciones bilingües y curriculum integrado de la Educación Primaria</t>
  </si>
  <si>
    <t>Espacio de aprendizaje compartido en torno a metodologías participativas y cooperativas.</t>
  </si>
  <si>
    <t>Finanzas y contabilidad cercanas: experiencias reales de aprendizaje</t>
  </si>
  <si>
    <t>Herramientas docentes para el aprendizaje práctico y reflexivo de la asignatura de Financiación de Pymes y Operaciones Comerciales del Grado en Comercio.</t>
  </si>
  <si>
    <t>Heurística docente en el marco del aprendizaje participativo: la utilización de herramientas digitales.</t>
  </si>
  <si>
    <t>Huertos EcoDidácticos: nuevos espacios educativos para la Educación para la Sostenibilidad</t>
  </si>
  <si>
    <t>La animación a la lectura a través de las TIC en educación  infantil y en educación primaria</t>
  </si>
  <si>
    <t>La Cartografía Histórica como recurso didáctico en la enseñanza-aprendizaje de materias relacionadas con la Geografía y la Historia</t>
  </si>
  <si>
    <t>La colaboración con la empresa como herramienta de mejora de la empleabilidad. La empresa en el aula y el papel del alumni</t>
  </si>
  <si>
    <t>La dimensión didáctica del entorno inmediato. La escuela en su entorno.</t>
  </si>
  <si>
    <t>La escuela rural y su configuración pedagógico –didáctica multidimensional. Relación-Conocimiento y Formación.</t>
  </si>
  <si>
    <t>La evaluación formativa y compartida en la educación. Trasferencia de conocimiento entre Universidad y Escuela</t>
  </si>
  <si>
    <t>Laboratorio de experiencias como base del desarrollo de pensamiento crítico en el alumnado</t>
  </si>
  <si>
    <t>Laboratorios sociales en la universidad: hacia una educación abierta, colaborativa y experimental</t>
  </si>
  <si>
    <t>Leemúsica / Readmusic</t>
  </si>
  <si>
    <t>Mejora de convivencia y gestión de emociones a través de la mediación. Intervención directa y valoración del impacto en el contexto de la enseñanza de nivel Master en la Universidad de Valladolid.</t>
  </si>
  <si>
    <t>Nuevas estrategias de enseñanza-aprendizaje en Derecho</t>
  </si>
  <si>
    <t>Palabra e imagen: estrategias de enseñanza-aprendizaje en la mención Conocimiento del Entorno en el Grado de Educación Infantil</t>
  </si>
  <si>
    <t>Patrimonializarte</t>
  </si>
  <si>
    <t>Pinterest e imagen como herramientas de apoyo a la enseñanza universitaria. Una aplicación a la docencia de Dirección Comercial</t>
  </si>
  <si>
    <t>Practicum en Ghana como estrategia de aprendizaje-servicio en la formación inicial del profesorado</t>
  </si>
  <si>
    <t>Prevención de la violencia de género: Inclusión de la perspectiva de género en la docencia de los títulos de grado de educación de la UVa.</t>
  </si>
  <si>
    <t>Proyecto de aprendizaje servicio para la promoción de los derechos humanos (ApS-DDHH)</t>
  </si>
  <si>
    <t>Publicidad Social y Aprendizaje Servicio. Una experiencia compartida entre el alumnado universitario y el de educación primaria para la adquisición de una conciencia personal, social y ambiental para el progreso social.</t>
  </si>
  <si>
    <t>Responsabilidad social y compromiso ético en las enseñanzas de economía y de empresa en la Universidad de Valladolid II</t>
  </si>
  <si>
    <t>Seminarios de Derecho Constitucional 2017-2018</t>
  </si>
  <si>
    <t>Software libre y participación del alumno en las Matemáticas de los grados en Ciencias Económicas y Empresariales</t>
  </si>
  <si>
    <t>Soria legendaria. Intervenciones didácticas a través del patrimonio cultural en educación infantil y primaria</t>
  </si>
  <si>
    <t>Tareas de evaluación centradas en el desarrollo de competencias genéricas: ejemplos para la didáctica de la lengua</t>
  </si>
  <si>
    <t>Tejiendo historia: la fotografía y el relato escolar como recursos para la formación histórico-educativa del alumnado de magisterio</t>
  </si>
  <si>
    <t>TitiriUVa</t>
  </si>
  <si>
    <t>Un análisis de las competencias informativas en el grado de ADE</t>
  </si>
  <si>
    <t>Como prensar material de herbario</t>
  </si>
  <si>
    <t>Como redactar un buen informe de prácticas</t>
  </si>
  <si>
    <t>Dinamización de la Comunidad Matemática en el Ámbito de la UVa</t>
  </si>
  <si>
    <t>Empleo de Kahoot como herramienta de gamificación en la docencia de asignaturas del área de Química Analítica en el Grado en Química</t>
  </si>
  <si>
    <t>Enseñanza-aprendizaje y tutorización intercampus mediante videoconferencia y nuevas tecnologías</t>
  </si>
  <si>
    <t>Estudio del uso de smartphones para la enseñanza de física en ambientes formales</t>
  </si>
  <si>
    <t>Evolución de la asignatura del TFG en el Grado de Óptica y Optometría. Análisis y propuestas de mejora</t>
  </si>
  <si>
    <t>Física en el bolsillo: utilización de los smartphones para prácticas en entornos informales</t>
  </si>
  <si>
    <t>Gamificar la docencia de la fisiología humana</t>
  </si>
  <si>
    <t>Los postulados de Koch en patología vegetal</t>
  </si>
  <si>
    <t>Nuevas estrategias para desarrollar competencias específicas y transversales en asignaturas de Bioquímica</t>
  </si>
  <si>
    <t>PID-IBNT: evaluación del imparto formativo a largo plazo de la asignatura ‘Investigación biomédica y nuevas tecnologías" en la actividad profesional de los egresados de la Facultad de Medicina. Estudio longitudinal de cuatro años</t>
  </si>
  <si>
    <t>Píldoras de conocimiento científico y gamificación para adultos autistas</t>
  </si>
  <si>
    <t>Portafolios para aprendizaje autónomo</t>
  </si>
  <si>
    <t>Proyecto de Atención Tutorial MENTOR para la Escuela de Ingenierías Industriales: consolidación e intercambio de experiencias con entornos universitarios españoles.</t>
  </si>
  <si>
    <t>Tutor-IAP: Proyecto de orientación y acción tutorial de la Escuela de Ingenierías Agrarias de Palencia</t>
  </si>
  <si>
    <t>AIM-Mobile Learning Plataform3.0: Integración con la plataforma de aprendizaje Moodle</t>
  </si>
  <si>
    <t>Evaluador Inteligente 1.0</t>
  </si>
  <si>
    <t>Análisis y evaluación de la sostenibilidad curricular en los títulos oficiales de la Universidad de Valladolid</t>
  </si>
  <si>
    <t>Aplicación de un entorno profesional de control de la calidad del software para favorecer la motivación y la mejora continua en materias relacionadas con el desarrollo de software.</t>
  </si>
  <si>
    <t>App móvil para la Ayuda al Estudio de la Asignaturas "Técnicas y Protocolos de Redes Telemáticas" y "Redes y Servicios Telemáticos" del Grado de Ingeniería de Telecomunicación</t>
  </si>
  <si>
    <t>Arquitectura, paisaje y patrimonio</t>
  </si>
  <si>
    <t>Creación de material docente multimedia interdisciplinar para el desarrollo de un laboratorio virtual de control y ensayos mecánicos de materiales</t>
  </si>
  <si>
    <t>Creación de sketches a partir de grabaciones de clases en video</t>
  </si>
  <si>
    <t>Dar Voz a los Alumnos</t>
  </si>
  <si>
    <t>Desarrollo colaborativo de Trabajos Fin de Grado en un entorno BIM (Building Information Modeling)</t>
  </si>
  <si>
    <t>EmprendeTeMe: Creando Redes para el Emprendimiento I</t>
  </si>
  <si>
    <t>Espacios de Ingenio. Creatividad, Tecnología y Sostenibilidad</t>
  </si>
  <si>
    <t>Estrategias de aprendizaje combinado y su adaptación a nivel de Grado y Máster en Ingeniería Industrial: Gamificación, Flipped Classrooms y ABP tutorizado</t>
  </si>
  <si>
    <t>Estrategias de Gamificación en el Aula para motivar la participación, promover el aprendizaje colaborativo y diagnosticar el progreso de la asimilación de conceptos.</t>
  </si>
  <si>
    <t>Estrategias para sensibilizar en el patrimonio cultural: NEP-V</t>
  </si>
  <si>
    <t>Gamificación en la Enseñanza Universitaria de la Informática</t>
  </si>
  <si>
    <t>GIDEPUVa: Análisis de impacto de la metodología de aprendizaje basado en proyecto en la carga de trabajo no presencial del estudiante</t>
  </si>
  <si>
    <t>Incorporación de nuevos entornos de aprendizaje colaborativos en la tutorización de Trabajos Fin de Grado y Trabajos Fin de Máster</t>
  </si>
  <si>
    <t>Innovación y transversalidad: aplicación del aprendizaje colaborativo al patrimonio arquitectónico y el urbanismo de Castilla y León IV</t>
  </si>
  <si>
    <t>Instalaciones de los edificios: desarrollo cognitivo a través de proyectos</t>
  </si>
  <si>
    <t>Integrando gamificación competitiva y colaborativa en el aprendizaje de programación de computadoras.</t>
  </si>
  <si>
    <t>Kahoot! para la evaluación dinámica de los contenidos de la materia básica del Grado en Criminología.</t>
  </si>
  <si>
    <t>La Informática Industrial en los estudios de Ingeniería Industrial</t>
  </si>
  <si>
    <t xml:space="preserve">La inteligencia creativa en el proyecto de arquitectura </t>
  </si>
  <si>
    <t>Laboratorio de proyectos arquitectónicos 6."Propuesta material de un Laboratorio de Proyectos Arquitectónicos"</t>
  </si>
  <si>
    <t>Learning by engineering: del Lean Manufacturing a la Industria 4.0.</t>
  </si>
  <si>
    <t>MENTUm-ORIENTA: Diseño de un Sistema de Mentorización Integral Profesores-Alumnos Mentores en la E.T.S.I. Telecomunicación de la Universidad de Valladolid</t>
  </si>
  <si>
    <t>MSOCIAL: Integración de las redes sociales en la docencia con Moodle para el Campus Virtual</t>
  </si>
  <si>
    <t>Orienta 17-18</t>
  </si>
  <si>
    <t>Proyecto de estudio de los mosaicos del Museo de Valladolid (Fabio Nelli) y de su reinterpretación a través del proyecto y ejecución instalación colectiva de arte</t>
  </si>
  <si>
    <t>Proyecto IMAI- Innovación BIM en la Materia de Acondicionamiento e Instalaciones</t>
  </si>
  <si>
    <t>SEM - Simulación de Elementos de Máquina</t>
  </si>
  <si>
    <t>Seminario práctico de Fundamentos de Informática con Arduino: de la teoría a la práctica.</t>
  </si>
  <si>
    <t>Taller de concursos para los Estudiantes de la E.T.S. de Arquitectura</t>
  </si>
  <si>
    <t>Taller de Viajes de Estudiantes de la ETS de Arquitectura</t>
  </si>
  <si>
    <t>Tercer taller colaborativo de investigación en el aula en proyectos arquitectónicos: TC IA PA</t>
  </si>
  <si>
    <t>"Anatom-Uva: un entorno virtual para el aprendizaje de la Anatomía"</t>
  </si>
  <si>
    <t>Análisis de la aplicación del sistema de evaluación de la asignatura TFG del Grado de Óptica y Optometría en el Grado de Enfermería. Estudio piloto.</t>
  </si>
  <si>
    <t>Apoyo al aprendizaje mediante píldoras de conocimiento en las Asignaturas de Alteraciones de la Salud I y II en Enfermería</t>
  </si>
  <si>
    <t>Aprendizaje basado en la resolución de problemas(problem based learning), y uso de MOODLE combinado con la aplicación WHATSAPP como metodología en la docencia de la asignatura dermatología medico-quirúrgica y venereología</t>
  </si>
  <si>
    <t>Blog y redes sociales Twitter, Facebook, Instagram y Yo Tuve para la comunidad de aprendizaje internacional “Endoblo Enfermería”</t>
  </si>
  <si>
    <t>Diseño y elaboración de material de apoyo para el desarrollo y seguimiento de las prácticas en Valoración en Fisioterapia.</t>
  </si>
  <si>
    <t>El desarrollo del proceso de enseñanza-aprendizaje basado en las Inteligencias Múltiples en Educación Infantil y en el Trabajo por Proyectos, como metodología activa y de innovación: variables instruccionales y de aprendizaje (educativas, psicológicas, personalidad, psicosociales). Fase 2.</t>
  </si>
  <si>
    <t>El quizá como herramienta de evaluación formativa: una experiencia de ramificación en asignaturas del área de Psicología Evolutiva y de la Educación y en el Practicum de los grados en Educación Social, Educación Infantil, Educación Primaria y Psicología</t>
  </si>
  <si>
    <t>Gamificación interdisciplinar</t>
  </si>
  <si>
    <t>Immunomedia</t>
  </si>
  <si>
    <t>Innovación docente en los seminarios de farmacología clínica: Empleo de fármacos en pacientes con fallo renal (insuficiencia renal).</t>
  </si>
  <si>
    <t>Mejora del capital psicológico y las competencias emocionales en estudiantes de Educación, Ingeniería Informática y CC. Económicas: Una formación innovadora para su capacitación personal y profesional</t>
  </si>
  <si>
    <t>Pensamiento visible y nuevas tecnología en los grados de educación</t>
  </si>
  <si>
    <t>Píldoras de conocimiento para la mejora de las habilidades clínicas asistenciales en ciencias de la salud.</t>
  </si>
  <si>
    <t>Píldoras de salud</t>
  </si>
  <si>
    <t>Propuesta de evaluación de competencias en el Grado de Nutrición Humana y Dietética: La prueba ECOE-Nutrici</t>
  </si>
  <si>
    <t>2013/14</t>
  </si>
  <si>
    <t>2014/2015</t>
  </si>
  <si>
    <t>2015/2016</t>
  </si>
  <si>
    <t>2016/17</t>
  </si>
  <si>
    <t>2017/2018</t>
  </si>
  <si>
    <t>Nº PDI</t>
  </si>
  <si>
    <t>% PDI</t>
  </si>
  <si>
    <t>5.3. Actividades de formación continua</t>
  </si>
  <si>
    <t>2012/13</t>
  </si>
  <si>
    <t>2014/15</t>
  </si>
  <si>
    <t>2015/16</t>
  </si>
  <si>
    <t>2017/18</t>
  </si>
  <si>
    <t>Nº de Cursos</t>
  </si>
  <si>
    <t>Nota: se incluyen cursos, seminarios, jornadas congresos y talleres.</t>
  </si>
  <si>
    <t>6. I+D</t>
  </si>
  <si>
    <t>6. Recursos de Investigación</t>
  </si>
  <si>
    <t>7. Relaciones internacionales</t>
  </si>
  <si>
    <t>7.1 . Personal docente y estudiantes extranjeros en la UVa (2017/18)</t>
  </si>
  <si>
    <t>7.2. Personal docente y estudiantes de la UVa en el extranjero (2017/18)</t>
  </si>
  <si>
    <t>7. Relaciones Internacionales</t>
  </si>
  <si>
    <t>8. Actividades complementarias</t>
  </si>
  <si>
    <t>8.1. Actividades deportivas</t>
  </si>
  <si>
    <t>8.Actividades complementarias</t>
  </si>
  <si>
    <t>8.1.2. Participación por campus (2017/18)</t>
  </si>
  <si>
    <t>9. La Comunidad Universitaria</t>
  </si>
  <si>
    <t>9.1. Personal Docente e Investigador (PDI)</t>
  </si>
  <si>
    <t xml:space="preserve">  9.1. Personal Docente e Investigador (PDI)</t>
  </si>
  <si>
    <t>9.Comunidad Universitaria</t>
  </si>
  <si>
    <t>9. Comunidad Universitaria</t>
  </si>
  <si>
    <t>9. La comunidad universitaria</t>
  </si>
  <si>
    <t>9.2. Personal de Administración y Servicios (PAS)</t>
  </si>
  <si>
    <t>2.2.1. Estudiantes y créditos matriculados</t>
  </si>
  <si>
    <t>5.1. Proyectos de innovación docente (PID)</t>
  </si>
  <si>
    <t>5.2. PDI que participa en proyectos de innovación docente (PID)</t>
  </si>
  <si>
    <t xml:space="preserve">6.1 Recursos de investigación de la Universidad de Valladolid </t>
  </si>
  <si>
    <t>6.2 Grupos de Investigación Reconocidos (GIR) de la UVa</t>
  </si>
  <si>
    <t>6.3. Tesis doctorales defendidas en la UVa</t>
  </si>
  <si>
    <t>6.4. Biblioteca Universitaria</t>
  </si>
  <si>
    <t xml:space="preserve">7.1. Personal docente y estudiantes extranjeros en la UVa </t>
  </si>
  <si>
    <t>7.2. Personal docente e investigador y estudiantes de la UVa en el extranjero</t>
  </si>
  <si>
    <t>7.3 Estudiantes del programa Erasmus por centros y países</t>
  </si>
  <si>
    <t>8.1.1. Participación por tipo de actividad</t>
  </si>
  <si>
    <t>8.1.2. Participación por campus</t>
  </si>
  <si>
    <t>8.2. Servicios de asistencia a la comunidad universitaria</t>
  </si>
  <si>
    <t>9.1.1. Distribución por departamentos y categorías</t>
  </si>
  <si>
    <t>9.1.2. Lugar de nacimiento del PDI de la UVa</t>
  </si>
  <si>
    <t>9.1.3. Lugar de nacimiento del PDI extranjero de la UVa</t>
  </si>
  <si>
    <t xml:space="preserve">9.1.4.  Distribución por edad, sexo y categoría </t>
  </si>
  <si>
    <t>9.2.1. PAS Funcionario por puesto de destino, escalas y niveles</t>
  </si>
  <si>
    <t>9.2.2. PAS Laboral por grupos y categorías profesionales</t>
  </si>
  <si>
    <t>9.2.3. Distribución por edad y sexo</t>
  </si>
  <si>
    <t>9.3. Estudiantes de grado</t>
  </si>
  <si>
    <t>9.3.1.  Lugar de procedencia de los estudiantes matriculados</t>
  </si>
  <si>
    <t>9.3.2. Distribución según edad y sexo</t>
  </si>
  <si>
    <t xml:space="preserve">  1.1. Oferta Educativa</t>
  </si>
  <si>
    <t>Tesis (2018)</t>
  </si>
  <si>
    <t xml:space="preserve">  5.1. Proyectos de Innovación docente (PID) de la Universidad de Valladolid (2017/18)</t>
  </si>
  <si>
    <t xml:space="preserve">  5.2. PDI de la UVa que participa en proyectos de innovación docente (PID)</t>
  </si>
  <si>
    <t xml:space="preserve">  5.3. Actividades de formación continua</t>
  </si>
  <si>
    <t xml:space="preserve">  6.1. Recursos de Investigación de la Universidad de Valladolid (2018)</t>
  </si>
  <si>
    <t xml:space="preserve">  6.2. Grupos de investigación reconocidos (GIR) de la UVa  (2018)</t>
  </si>
  <si>
    <t xml:space="preserve">  6.3. Tesis doctorales defendidas en la UVa</t>
  </si>
  <si>
    <t xml:space="preserve">  6.4. Biblioteca Universitaria (2018)</t>
  </si>
  <si>
    <t xml:space="preserve">  7.3. Estudiantes del programa Erasmus por centros y países (2017/18)</t>
  </si>
  <si>
    <t xml:space="preserve">  8.1. Actividades deportivas</t>
  </si>
  <si>
    <t xml:space="preserve">    8.1.1. Participación por tipo de actividad (2017/18)</t>
  </si>
  <si>
    <t xml:space="preserve">   8.1.1. Participación por campus (2017/18)</t>
  </si>
  <si>
    <t>% Participación</t>
  </si>
  <si>
    <t xml:space="preserve">  8.2.  Servicios de asistencia a la comunidad universitaria (2017/18)</t>
  </si>
  <si>
    <t xml:space="preserve">    9.1.1. Distribución por departamentos y categorías (2017/18)</t>
  </si>
  <si>
    <t xml:space="preserve">    9.1.2. Lugar de nacimiento (2017/18)</t>
  </si>
  <si>
    <t xml:space="preserve">    9.1.3. Lugar de nacimiento del PDI extranjero de la UVa (2017/18)</t>
  </si>
  <si>
    <t>Nota:</t>
  </si>
  <si>
    <t xml:space="preserve">    9.1.4. Distribución según edad, sexo y categoría (2017/18)</t>
  </si>
  <si>
    <t xml:space="preserve">  9.2. Personal de Administración y Servicios (PAS)</t>
  </si>
  <si>
    <t xml:space="preserve">    9.2.2. PAS laboral por grupos y categorías profesionales (2017/18)</t>
  </si>
  <si>
    <t xml:space="preserve">    9.2.1. PAS funcionario por puesto de destino, escalas y niveles (2017/18)</t>
  </si>
  <si>
    <t xml:space="preserve">    9.2.3. Distribución según edad y sexo (2017/18)</t>
  </si>
  <si>
    <t xml:space="preserve">  9.3. Estudiantes</t>
  </si>
  <si>
    <t xml:space="preserve">    9.3.1. Lugar de procedencia de los estudiantes matriculados (2017/18)</t>
  </si>
  <si>
    <t>Nota:  M:Mujeres, H: Hombres</t>
  </si>
  <si>
    <t xml:space="preserve">  9.3. Estudiantes </t>
  </si>
  <si>
    <t xml:space="preserve">    9.3.2. Distribución según edad y sexo (2017/18)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</si>
</sst>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auto="1"/>
      </left>
      <right/>
      <top style="medium">
        <color auto="1"/>
      </top>
      <bottom/>
      <diagonal/>
    </border>
    <border>
      <left style="mediumDashDotDot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DashDotDot">
        <color auto="1"/>
      </left>
      <right/>
      <top/>
      <bottom/>
      <diagonal/>
    </border>
    <border>
      <left style="mediumDashDotDot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Dot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43" fontId="18" fillId="0" borderId="0" applyFont="0" applyFill="0" applyBorder="0" applyAlignment="0" applyProtection="0"/>
    <xf numFmtId="0" fontId="20" fillId="2" borderId="34" applyNumberFormat="0" applyAlignment="0" applyProtection="0"/>
    <xf numFmtId="0" fontId="12" fillId="0" borderId="0"/>
  </cellStyleXfs>
  <cellXfs count="473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0" fontId="6" fillId="0" borderId="2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readingOrder="1"/>
    </xf>
    <xf numFmtId="0" fontId="2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/>
    <xf numFmtId="0" fontId="11" fillId="0" borderId="0" xfId="0" applyFont="1"/>
    <xf numFmtId="3" fontId="10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wrapText="1"/>
    </xf>
    <xf numFmtId="0" fontId="13" fillId="0" borderId="3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0" fontId="2" fillId="0" borderId="2" xfId="0" applyFont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5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4" fillId="0" borderId="0" xfId="0" applyFont="1"/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readingOrder="1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wrapText="1"/>
    </xf>
    <xf numFmtId="0" fontId="17" fillId="0" borderId="0" xfId="0" applyFont="1" applyFill="1" applyBorder="1"/>
    <xf numFmtId="0" fontId="2" fillId="0" borderId="2" xfId="0" applyFont="1" applyBorder="1" applyAlignment="1"/>
    <xf numFmtId="16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Fill="1" applyBorder="1"/>
    <xf numFmtId="3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/>
    <xf numFmtId="49" fontId="5" fillId="0" borderId="0" xfId="0" applyNumberFormat="1" applyFont="1" applyFill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/>
    <xf numFmtId="49" fontId="5" fillId="0" borderId="3" xfId="0" applyNumberFormat="1" applyFont="1" applyFill="1" applyBorder="1"/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7" fontId="3" fillId="0" borderId="2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7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0" xfId="0" applyNumberFormat="1" applyFont="1"/>
    <xf numFmtId="166" fontId="3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64" fontId="11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1" fillId="0" borderId="3" xfId="0" applyFont="1" applyBorder="1"/>
    <xf numFmtId="0" fontId="11" fillId="0" borderId="0" xfId="0" applyFont="1" applyAlignment="1">
      <alignment horizontal="center"/>
    </xf>
    <xf numFmtId="0" fontId="0" fillId="0" borderId="0" xfId="0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/>
    <xf numFmtId="3" fontId="19" fillId="0" borderId="2" xfId="0" applyNumberFormat="1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5" fillId="0" borderId="0" xfId="0" applyNumberFormat="1" applyFont="1" applyFill="1" applyBorder="1"/>
    <xf numFmtId="0" fontId="20" fillId="2" borderId="34" xfId="3" applyAlignment="1"/>
    <xf numFmtId="0" fontId="3" fillId="0" borderId="3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3" xfId="0" applyBorder="1"/>
    <xf numFmtId="0" fontId="21" fillId="0" borderId="0" xfId="0" applyFont="1" applyAlignment="1">
      <alignment horizontal="center"/>
    </xf>
    <xf numFmtId="1" fontId="22" fillId="0" borderId="0" xfId="1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1" fontId="22" fillId="0" borderId="3" xfId="1" applyNumberFormat="1" applyFont="1" applyFill="1" applyBorder="1" applyAlignment="1">
      <alignment horizontal="center" wrapText="1"/>
    </xf>
    <xf numFmtId="3" fontId="23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3" fillId="0" borderId="0" xfId="4" applyFont="1" applyFill="1" applyBorder="1" applyAlignment="1">
      <alignment wrapText="1"/>
    </xf>
    <xf numFmtId="0" fontId="24" fillId="0" borderId="41" xfId="4" applyFont="1" applyFill="1" applyBorder="1" applyAlignment="1">
      <alignment horizontal="center" vertical="center" wrapText="1"/>
    </xf>
    <xf numFmtId="166" fontId="3" fillId="0" borderId="4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0" fontId="13" fillId="0" borderId="17" xfId="4" applyFont="1" applyFill="1" applyBorder="1" applyAlignment="1">
      <alignment wrapText="1"/>
    </xf>
    <xf numFmtId="0" fontId="13" fillId="0" borderId="44" xfId="4" applyFont="1" applyFill="1" applyBorder="1" applyAlignment="1">
      <alignment wrapText="1"/>
    </xf>
    <xf numFmtId="0" fontId="1" fillId="0" borderId="45" xfId="0" applyFont="1" applyBorder="1"/>
    <xf numFmtId="0" fontId="6" fillId="0" borderId="46" xfId="0" applyFont="1" applyBorder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/>
    </xf>
    <xf numFmtId="166" fontId="3" fillId="0" borderId="48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9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/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166" fontId="2" fillId="0" borderId="2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28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wrapText="1"/>
    </xf>
    <xf numFmtId="3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Fill="1" applyBorder="1"/>
    <xf numFmtId="0" fontId="27" fillId="0" borderId="0" xfId="0" applyFont="1"/>
    <xf numFmtId="49" fontId="3" fillId="0" borderId="0" xfId="0" applyNumberFormat="1" applyFont="1" applyFill="1"/>
    <xf numFmtId="0" fontId="14" fillId="0" borderId="0" xfId="0" applyFont="1" applyAlignment="1"/>
    <xf numFmtId="0" fontId="15" fillId="0" borderId="0" xfId="0" applyFont="1" applyBorder="1" applyAlignment="1"/>
    <xf numFmtId="3" fontId="2" fillId="0" borderId="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0" applyFont="1"/>
    <xf numFmtId="0" fontId="4" fillId="0" borderId="0" xfId="0" applyFont="1" applyAlignment="1"/>
    <xf numFmtId="0" fontId="11" fillId="0" borderId="0" xfId="0" applyFont="1" applyAlignment="1">
      <alignment horizontal="left"/>
    </xf>
  </cellXfs>
  <cellStyles count="5">
    <cellStyle name="Cálculo" xfId="3" builtinId="22"/>
    <cellStyle name="Millares" xfId="2" builtinId="3"/>
    <cellStyle name="Normal" xfId="0" builtinId="0"/>
    <cellStyle name="Normal_Hoja2" xfId="1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8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4.xml"/><Relationship Id="rId85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7.xml"/><Relationship Id="rId88" Type="http://schemas.openxmlformats.org/officeDocument/2006/relationships/externalLink" Target="externalLinks/externalLink12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2.xml"/><Relationship Id="rId81" Type="http://schemas.openxmlformats.org/officeDocument/2006/relationships/externalLink" Target="externalLinks/externalLink5.xml"/><Relationship Id="rId86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1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6.xml"/><Relationship Id="rId19" Type="http://schemas.openxmlformats.org/officeDocument/2006/relationships/worksheet" Target="worksheets/sheet1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100">
                <a:latin typeface="+mn-lt"/>
              </a:defRPr>
            </a:pPr>
            <a:r>
              <a:rPr lang="es-ES" sz="1100">
                <a:latin typeface="+mn-lt"/>
              </a:rPr>
              <a:t>Estudiantes nuevos por vía de acceso (17/18)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'[1]2.1.1.1ViaAccesoGrafico'!$D$8</c:f>
              <c:strCache>
                <c:ptCount val="1"/>
                <c:pt idx="0">
                  <c:v>PAU</c:v>
                </c:pt>
              </c:strCache>
            </c:strRef>
          </c:tx>
          <c:invertIfNegative val="0"/>
          <c:cat>
            <c:strRef>
              <c:f>'[1]2.1.1.1ViaAccesoGrafico'!$C$9:$C$13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'[1]2.1.1.1ViaAccesoGrafico'!$D$9:$D$13</c:f>
              <c:numCache>
                <c:formatCode>General</c:formatCode>
                <c:ptCount val="5"/>
                <c:pt idx="0">
                  <c:v>289</c:v>
                </c:pt>
                <c:pt idx="1">
                  <c:v>1702</c:v>
                </c:pt>
                <c:pt idx="2">
                  <c:v>235</c:v>
                </c:pt>
                <c:pt idx="3">
                  <c:v>778</c:v>
                </c:pt>
                <c:pt idx="4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4-4BEC-AD16-F7DF51B39497}"/>
            </c:ext>
          </c:extLst>
        </c:ser>
        <c:ser>
          <c:idx val="3"/>
          <c:order val="1"/>
          <c:tx>
            <c:strRef>
              <c:f>'[1]2.1.1.1ViaAccesoGrafico'!$E$8</c:f>
              <c:strCache>
                <c:ptCount val="1"/>
                <c:pt idx="0">
                  <c:v>FP</c:v>
                </c:pt>
              </c:strCache>
            </c:strRef>
          </c:tx>
          <c:invertIfNegative val="0"/>
          <c:cat>
            <c:strRef>
              <c:f>'[1]2.1.1.1ViaAccesoGrafico'!$C$9:$C$13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'[1]2.1.1.1ViaAccesoGrafico'!$E$9:$E$13</c:f>
              <c:numCache>
                <c:formatCode>General</c:formatCode>
                <c:ptCount val="5"/>
                <c:pt idx="0">
                  <c:v>11</c:v>
                </c:pt>
                <c:pt idx="1">
                  <c:v>266</c:v>
                </c:pt>
                <c:pt idx="2">
                  <c:v>14</c:v>
                </c:pt>
                <c:pt idx="3">
                  <c:v>63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4-4BEC-AD16-F7DF51B39497}"/>
            </c:ext>
          </c:extLst>
        </c:ser>
        <c:ser>
          <c:idx val="1"/>
          <c:order val="2"/>
          <c:tx>
            <c:strRef>
              <c:f>'[1]2.1.1.1ViaAccesoGrafico'!$F$8</c:f>
              <c:strCache>
                <c:ptCount val="1"/>
                <c:pt idx="0">
                  <c:v>Titulados</c:v>
                </c:pt>
              </c:strCache>
            </c:strRef>
          </c:tx>
          <c:invertIfNegative val="0"/>
          <c:cat>
            <c:strRef>
              <c:f>'[1]2.1.1.1ViaAccesoGrafico'!$C$9:$C$13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'[1]2.1.1.1ViaAccesoGrafico'!$F$9:$F$13</c:f>
              <c:numCache>
                <c:formatCode>General</c:formatCode>
                <c:ptCount val="5"/>
                <c:pt idx="0">
                  <c:v>10</c:v>
                </c:pt>
                <c:pt idx="1">
                  <c:v>38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4-4BEC-AD16-F7DF51B39497}"/>
            </c:ext>
          </c:extLst>
        </c:ser>
        <c:ser>
          <c:idx val="2"/>
          <c:order val="3"/>
          <c:tx>
            <c:strRef>
              <c:f>'[1]2.1.1.1ViaAccesoGrafico'!$G$8</c:f>
              <c:strCache>
                <c:ptCount val="1"/>
                <c:pt idx="0">
                  <c:v>Enseñanzas Anteriores </c:v>
                </c:pt>
              </c:strCache>
            </c:strRef>
          </c:tx>
          <c:invertIfNegative val="0"/>
          <c:cat>
            <c:strRef>
              <c:f>'[1]2.1.1.1ViaAccesoGrafico'!$C$9:$C$13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'[1]2.1.1.1ViaAccesoGrafico'!$G$9:$G$13</c:f>
              <c:numCache>
                <c:formatCode>General</c:formatCode>
                <c:ptCount val="5"/>
                <c:pt idx="0">
                  <c:v>10</c:v>
                </c:pt>
                <c:pt idx="1">
                  <c:v>149</c:v>
                </c:pt>
                <c:pt idx="2">
                  <c:v>7</c:v>
                </c:pt>
                <c:pt idx="3">
                  <c:v>53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4-4BEC-AD16-F7DF51B39497}"/>
            </c:ext>
          </c:extLst>
        </c:ser>
        <c:ser>
          <c:idx val="4"/>
          <c:order val="4"/>
          <c:tx>
            <c:strRef>
              <c:f>'[1]2.1.1.1ViaAccesoGrafico'!$H$8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'[1]2.1.1.1ViaAccesoGrafico'!$C$9:$C$13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'[1]2.1.1.1ViaAccesoGrafico'!$H$9:$H$13</c:f>
              <c:numCache>
                <c:formatCode>General</c:formatCode>
                <c:ptCount val="5"/>
                <c:pt idx="0">
                  <c:v>44</c:v>
                </c:pt>
                <c:pt idx="1">
                  <c:v>225</c:v>
                </c:pt>
                <c:pt idx="2">
                  <c:v>5</c:v>
                </c:pt>
                <c:pt idx="3">
                  <c:v>59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4-4BEC-AD16-F7DF51B39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512"/>
        <c:axId val="466038608"/>
      </c:barChart>
      <c:catAx>
        <c:axId val="466033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66038608"/>
        <c:crosses val="autoZero"/>
        <c:auto val="1"/>
        <c:lblAlgn val="ctr"/>
        <c:lblOffset val="100"/>
        <c:noMultiLvlLbl val="0"/>
      </c:catAx>
      <c:valAx>
        <c:axId val="46603860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66033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Estudiantes</a:t>
            </a:r>
            <a:r>
              <a:rPr lang="es-ES" sz="1100" baseline="0">
                <a:latin typeface="+mn-lt"/>
              </a:rPr>
              <a:t> matriculados por sexo </a:t>
            </a:r>
            <a:r>
              <a:rPr lang="es-ES" sz="1100">
                <a:latin typeface="+mn-lt"/>
              </a:rPr>
              <a:t>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'[3]3.1.1Grafico'!$E$7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'[3]3.1.1Grafico'!$D$8:$D$12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'[3]3.1.1Grafico'!$E$8:$E$12</c:f>
              <c:numCache>
                <c:formatCode>General</c:formatCode>
                <c:ptCount val="5"/>
                <c:pt idx="0">
                  <c:v>179</c:v>
                </c:pt>
                <c:pt idx="1">
                  <c:v>120</c:v>
                </c:pt>
                <c:pt idx="2">
                  <c:v>35</c:v>
                </c:pt>
                <c:pt idx="3">
                  <c:v>113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1-48FB-B6C5-27B13B0A71FD}"/>
            </c:ext>
          </c:extLst>
        </c:ser>
        <c:ser>
          <c:idx val="3"/>
          <c:order val="1"/>
          <c:tx>
            <c:strRef>
              <c:f>'[3]3.1.1Grafico'!$F$7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'[3]3.1.1Grafico'!$D$8:$D$12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'[3]3.1.1Grafico'!$F$8:$F$12</c:f>
              <c:numCache>
                <c:formatCode>General</c:formatCode>
                <c:ptCount val="5"/>
                <c:pt idx="0">
                  <c:v>162</c:v>
                </c:pt>
                <c:pt idx="1">
                  <c:v>133</c:v>
                </c:pt>
                <c:pt idx="2">
                  <c:v>59</c:v>
                </c:pt>
                <c:pt idx="3">
                  <c:v>215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1-48FB-B6C5-27B13B0A7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904"/>
        <c:axId val="466032336"/>
      </c:barChart>
      <c:catAx>
        <c:axId val="466033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336"/>
        <c:crosses val="autoZero"/>
        <c:auto val="1"/>
        <c:lblAlgn val="ctr"/>
        <c:lblOffset val="100"/>
        <c:noMultiLvlLbl val="0"/>
      </c:catAx>
      <c:valAx>
        <c:axId val="4660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Estudiantes matriculados por sexo (17/18)</a:t>
            </a:r>
          </a:p>
        </c:rich>
      </c:tx>
      <c:layout>
        <c:manualLayout>
          <c:xMode val="edge"/>
          <c:yMode val="edge"/>
          <c:x val="0.30446833930705069"/>
          <c:y val="5.434782608695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330040734155539"/>
          <c:y val="0.24017773593518205"/>
          <c:w val="0.72284701222163183"/>
          <c:h val="0.588394670774848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'[3]3.2.1Grafico'!$F$9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'[3]3.2.1Grafico'!$E$10:$E$13</c:f>
              <c:strCache>
                <c:ptCount val="4"/>
                <c:pt idx="0">
                  <c:v>Artes y Humanidades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Ciencias de la Salud</c:v>
                </c:pt>
              </c:strCache>
            </c:strRef>
          </c:cat>
          <c:val>
            <c:numRef>
              <c:f>'[3]3.2.1Grafico'!$F$10:$F$13</c:f>
              <c:numCache>
                <c:formatCode>General</c:formatCode>
                <c:ptCount val="4"/>
                <c:pt idx="0">
                  <c:v>4</c:v>
                </c:pt>
                <c:pt idx="1">
                  <c:v>74</c:v>
                </c:pt>
                <c:pt idx="2">
                  <c:v>13</c:v>
                </c:pt>
                <c:pt idx="3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6-44C6-B7EB-C6BA907A542D}"/>
            </c:ext>
          </c:extLst>
        </c:ser>
        <c:ser>
          <c:idx val="1"/>
          <c:order val="1"/>
          <c:tx>
            <c:strRef>
              <c:f>'[3]3.2.1Grafico'!$G$9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'[3]3.2.1Grafico'!$E$10:$E$13</c:f>
              <c:strCache>
                <c:ptCount val="4"/>
                <c:pt idx="0">
                  <c:v>Artes y Humanidades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Ciencias de la Salud</c:v>
                </c:pt>
              </c:strCache>
            </c:strRef>
          </c:cat>
          <c:val>
            <c:numRef>
              <c:f>'[3]3.2.1Grafico'!$G$10:$G$13</c:f>
              <c:numCache>
                <c:formatCode>General</c:formatCode>
                <c:ptCount val="4"/>
                <c:pt idx="0">
                  <c:v>3</c:v>
                </c:pt>
                <c:pt idx="1">
                  <c:v>27</c:v>
                </c:pt>
                <c:pt idx="2">
                  <c:v>15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6-44C6-B7EB-C6BA907A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3439215"/>
        <c:axId val="913441295"/>
      </c:barChart>
      <c:valAx>
        <c:axId val="913441295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3439215"/>
        <c:crosses val="autoZero"/>
        <c:crossBetween val="between"/>
      </c:valAx>
      <c:catAx>
        <c:axId val="9134392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3441295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Estudiantes nuevos</a:t>
            </a:r>
            <a:r>
              <a:rPr lang="es-ES" sz="1100" baseline="0">
                <a:latin typeface="+mn-lt"/>
              </a:rPr>
              <a:t> y matriculados por sexo </a:t>
            </a:r>
            <a:r>
              <a:rPr lang="es-ES" sz="1100">
                <a:latin typeface="+mn-lt"/>
              </a:rPr>
              <a:t>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'[3]3.3.1Grafic'!$D$7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'[3]3.3.1Grafic'!$E$5:$H$6</c:f>
              <c:multiLvlStrCache>
                <c:ptCount val="4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</c:lvl>
                <c:lvl>
                  <c:pt idx="0">
                    <c:v>Nuevos</c:v>
                  </c:pt>
                  <c:pt idx="2">
                    <c:v>Matriculados</c:v>
                  </c:pt>
                </c:lvl>
              </c:multiLvlStrCache>
            </c:multiLvlStrRef>
          </c:cat>
          <c:val>
            <c:numRef>
              <c:f>'[3]3.3.1Grafic'!$E$7:$H$7</c:f>
              <c:numCache>
                <c:formatCode>General</c:formatCode>
                <c:ptCount val="4"/>
                <c:pt idx="0">
                  <c:v>41</c:v>
                </c:pt>
                <c:pt idx="1">
                  <c:v>25</c:v>
                </c:pt>
                <c:pt idx="2">
                  <c:v>58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C-47FC-932B-32534459C69D}"/>
            </c:ext>
          </c:extLst>
        </c:ser>
        <c:ser>
          <c:idx val="3"/>
          <c:order val="1"/>
          <c:tx>
            <c:strRef>
              <c:f>'[3]3.3.1Grafic'!$D$8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'[3]3.3.1Grafic'!$E$5:$H$6</c:f>
              <c:multiLvlStrCache>
                <c:ptCount val="4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</c:lvl>
                <c:lvl>
                  <c:pt idx="0">
                    <c:v>Nuevos</c:v>
                  </c:pt>
                  <c:pt idx="2">
                    <c:v>Matriculados</c:v>
                  </c:pt>
                </c:lvl>
              </c:multiLvlStrCache>
            </c:multiLvlStrRef>
          </c:cat>
          <c:val>
            <c:numRef>
              <c:f>'[3]3.3.1Grafic'!$E$8:$H$8</c:f>
              <c:numCache>
                <c:formatCode>General</c:formatCode>
                <c:ptCount val="4"/>
                <c:pt idx="0">
                  <c:v>301</c:v>
                </c:pt>
                <c:pt idx="1">
                  <c:v>162</c:v>
                </c:pt>
                <c:pt idx="2">
                  <c:v>355</c:v>
                </c:pt>
                <c:pt idx="3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C-47FC-932B-32534459C69D}"/>
            </c:ext>
          </c:extLst>
        </c:ser>
        <c:ser>
          <c:idx val="1"/>
          <c:order val="2"/>
          <c:tx>
            <c:strRef>
              <c:f>'[3]3.3.1Grafic'!$D$9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'[3]3.3.1Grafic'!$E$5:$H$6</c:f>
              <c:multiLvlStrCache>
                <c:ptCount val="4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</c:lvl>
                <c:lvl>
                  <c:pt idx="0">
                    <c:v>Nuevos</c:v>
                  </c:pt>
                  <c:pt idx="2">
                    <c:v>Matriculados</c:v>
                  </c:pt>
                </c:lvl>
              </c:multiLvlStrCache>
            </c:multiLvlStrRef>
          </c:cat>
          <c:val>
            <c:numRef>
              <c:f>'[3]3.3.1Grafic'!$E$9:$H$9</c:f>
              <c:numCache>
                <c:formatCode>General</c:formatCode>
                <c:ptCount val="4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C-47FC-932B-32534459C69D}"/>
            </c:ext>
          </c:extLst>
        </c:ser>
        <c:ser>
          <c:idx val="2"/>
          <c:order val="3"/>
          <c:tx>
            <c:strRef>
              <c:f>'[3]3.3.1Grafic'!$D$10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'[3]3.3.1Grafic'!$E$5:$H$6</c:f>
              <c:multiLvlStrCache>
                <c:ptCount val="4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</c:lvl>
                <c:lvl>
                  <c:pt idx="0">
                    <c:v>Nuevos</c:v>
                  </c:pt>
                  <c:pt idx="2">
                    <c:v>Matriculados</c:v>
                  </c:pt>
                </c:lvl>
              </c:multiLvlStrCache>
            </c:multiLvlStrRef>
          </c:cat>
          <c:val>
            <c:numRef>
              <c:f>'[3]3.3.1Grafic'!$E$10:$H$10</c:f>
              <c:numCache>
                <c:formatCode>General</c:formatCode>
                <c:ptCount val="4"/>
                <c:pt idx="0">
                  <c:v>121</c:v>
                </c:pt>
                <c:pt idx="1">
                  <c:v>181</c:v>
                </c:pt>
                <c:pt idx="2">
                  <c:v>179</c:v>
                </c:pt>
                <c:pt idx="3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C-47FC-932B-32534459C69D}"/>
            </c:ext>
          </c:extLst>
        </c:ser>
        <c:ser>
          <c:idx val="4"/>
          <c:order val="4"/>
          <c:tx>
            <c:strRef>
              <c:f>'[3]3.3.1Grafic'!$D$11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'[3]3.3.1Grafic'!$E$5:$H$6</c:f>
              <c:multiLvlStrCache>
                <c:ptCount val="4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</c:lvl>
                <c:lvl>
                  <c:pt idx="0">
                    <c:v>Nuevos</c:v>
                  </c:pt>
                  <c:pt idx="2">
                    <c:v>Matriculados</c:v>
                  </c:pt>
                </c:lvl>
              </c:multiLvlStrCache>
            </c:multiLvlStrRef>
          </c:cat>
          <c:val>
            <c:numRef>
              <c:f>'[3]3.3.1Grafic'!$E$11:$H$11</c:f>
              <c:numCache>
                <c:formatCode>General</c:formatCode>
                <c:ptCount val="4"/>
                <c:pt idx="0">
                  <c:v>42</c:v>
                </c:pt>
                <c:pt idx="1">
                  <c:v>15</c:v>
                </c:pt>
                <c:pt idx="2">
                  <c:v>50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C-47FC-932B-32534459C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904"/>
        <c:axId val="466032336"/>
      </c:barChart>
      <c:catAx>
        <c:axId val="466033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336"/>
        <c:crosses val="autoZero"/>
        <c:auto val="1"/>
        <c:lblAlgn val="ctr"/>
        <c:lblOffset val="100"/>
        <c:noMultiLvlLbl val="0"/>
      </c:catAx>
      <c:valAx>
        <c:axId val="4660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Calificaciones por sexo 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[3]CalificacionesTasasGrafico!$D$9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[3]CalificacionesTasasGrafico!$E$7:$L$8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[3]CalificacionesTasasGrafico!$E$9:$L$9</c:f>
              <c:numCache>
                <c:formatCode>General</c:formatCode>
                <c:ptCount val="8"/>
                <c:pt idx="0">
                  <c:v>54</c:v>
                </c:pt>
                <c:pt idx="1">
                  <c:v>30</c:v>
                </c:pt>
                <c:pt idx="2">
                  <c:v>155</c:v>
                </c:pt>
                <c:pt idx="3">
                  <c:v>86</c:v>
                </c:pt>
                <c:pt idx="4">
                  <c:v>297</c:v>
                </c:pt>
                <c:pt idx="5">
                  <c:v>189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A-4091-8584-CE79E3562A01}"/>
            </c:ext>
          </c:extLst>
        </c:ser>
        <c:ser>
          <c:idx val="3"/>
          <c:order val="1"/>
          <c:tx>
            <c:strRef>
              <c:f>[3]CalificacionesTasasGrafico!$D$10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[3]CalificacionesTasasGrafico!$E$7:$L$8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[3]CalificacionesTasasGrafico!$E$10:$L$10</c:f>
              <c:numCache>
                <c:formatCode>General</c:formatCode>
                <c:ptCount val="8"/>
                <c:pt idx="0">
                  <c:v>462</c:v>
                </c:pt>
                <c:pt idx="1">
                  <c:v>377</c:v>
                </c:pt>
                <c:pt idx="2">
                  <c:v>2022</c:v>
                </c:pt>
                <c:pt idx="3">
                  <c:v>1062</c:v>
                </c:pt>
                <c:pt idx="4">
                  <c:v>1377</c:v>
                </c:pt>
                <c:pt idx="5">
                  <c:v>713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A-4091-8584-CE79E3562A01}"/>
            </c:ext>
          </c:extLst>
        </c:ser>
        <c:ser>
          <c:idx val="1"/>
          <c:order val="2"/>
          <c:tx>
            <c:strRef>
              <c:f>[3]CalificacionesTasasGrafico!$D$11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[3]CalificacionesTasasGrafico!$E$7:$L$8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[3]CalificacionesTasasGrafico!$E$11:$L$11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74</c:v>
                </c:pt>
                <c:pt idx="3">
                  <c:v>35</c:v>
                </c:pt>
                <c:pt idx="4">
                  <c:v>76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A-4091-8584-CE79E3562A01}"/>
            </c:ext>
          </c:extLst>
        </c:ser>
        <c:ser>
          <c:idx val="2"/>
          <c:order val="3"/>
          <c:tx>
            <c:strRef>
              <c:f>[3]CalificacionesTasasGrafico!$D$12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[3]CalificacionesTasasGrafico!$E$7:$L$8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[3]CalificacionesTasasGrafico!$E$12:$L$12</c:f>
              <c:numCache>
                <c:formatCode>General</c:formatCode>
                <c:ptCount val="8"/>
                <c:pt idx="0">
                  <c:v>334</c:v>
                </c:pt>
                <c:pt idx="1">
                  <c:v>667</c:v>
                </c:pt>
                <c:pt idx="2">
                  <c:v>724</c:v>
                </c:pt>
                <c:pt idx="3">
                  <c:v>1036</c:v>
                </c:pt>
                <c:pt idx="4">
                  <c:v>469</c:v>
                </c:pt>
                <c:pt idx="5">
                  <c:v>533</c:v>
                </c:pt>
                <c:pt idx="6">
                  <c:v>21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A-4091-8584-CE79E3562A01}"/>
            </c:ext>
          </c:extLst>
        </c:ser>
        <c:ser>
          <c:idx val="4"/>
          <c:order val="4"/>
          <c:tx>
            <c:strRef>
              <c:f>[3]CalificacionesTasasGrafico!$D$13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[3]CalificacionesTasasGrafico!$E$7:$L$8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[3]CalificacionesTasasGrafico!$E$13:$L$13</c:f>
              <c:numCache>
                <c:formatCode>General</c:formatCode>
                <c:ptCount val="8"/>
                <c:pt idx="0">
                  <c:v>63</c:v>
                </c:pt>
                <c:pt idx="1">
                  <c:v>48</c:v>
                </c:pt>
                <c:pt idx="2">
                  <c:v>275</c:v>
                </c:pt>
                <c:pt idx="3">
                  <c:v>106</c:v>
                </c:pt>
                <c:pt idx="4">
                  <c:v>321</c:v>
                </c:pt>
                <c:pt idx="5">
                  <c:v>91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A-4091-8584-CE79E356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904"/>
        <c:axId val="466032336"/>
      </c:barChart>
      <c:catAx>
        <c:axId val="466033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336"/>
        <c:crosses val="autoZero"/>
        <c:auto val="1"/>
        <c:lblAlgn val="ctr"/>
        <c:lblOffset val="100"/>
        <c:noMultiLvlLbl val="0"/>
      </c:catAx>
      <c:valAx>
        <c:axId val="4660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Resultados</a:t>
            </a:r>
            <a:r>
              <a:rPr lang="es-ES" sz="1100" baseline="0"/>
              <a:t> Académicos por sexo (17/18)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[3]CalificacionesTasasGrafico!$O$8</c:f>
              <c:strCache>
                <c:ptCount val="1"/>
                <c:pt idx="0">
                  <c:v>Presentados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[3]CalificacionesTasasGrafico!$D$9:$D$14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[3]CalificacionesTasasGrafico!$O$9:$O$14</c:f>
              <c:numCache>
                <c:formatCode>General</c:formatCode>
                <c:ptCount val="6"/>
                <c:pt idx="0">
                  <c:v>93.670886075949369</c:v>
                </c:pt>
                <c:pt idx="1">
                  <c:v>97.200321802091707</c:v>
                </c:pt>
                <c:pt idx="2">
                  <c:v>99.236641221374043</c:v>
                </c:pt>
                <c:pt idx="3">
                  <c:v>96.295375435106905</c:v>
                </c:pt>
                <c:pt idx="4">
                  <c:v>99.123767798466588</c:v>
                </c:pt>
                <c:pt idx="5">
                  <c:v>96.840648155687646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F-4B63-BDA9-A8A2E17033CC}"/>
            </c:ext>
          </c:extLst>
        </c:ser>
        <c:ser>
          <c:idx val="1"/>
          <c:order val="1"/>
          <c:tx>
            <c:strRef>
              <c:f>[3]CalificacionesTasasGrafico!$P$8</c:f>
              <c:strCache>
                <c:ptCount val="1"/>
                <c:pt idx="0">
                  <c:v>Éxito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[3]CalificacionesTasasGrafico!$D$9:$D$14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[3]CalificacionesTasasGrafico!$P$9:$P$14</c:f>
              <c:numCache>
                <c:formatCode>General</c:formatCode>
                <c:ptCount val="6"/>
                <c:pt idx="0">
                  <c:v>99.631449631449627</c:v>
                </c:pt>
                <c:pt idx="1">
                  <c:v>99.536500579374277</c:v>
                </c:pt>
                <c:pt idx="2">
                  <c:v>100</c:v>
                </c:pt>
                <c:pt idx="3">
                  <c:v>97.159824425509939</c:v>
                </c:pt>
                <c:pt idx="4">
                  <c:v>99.889502762430936</c:v>
                </c:pt>
                <c:pt idx="5">
                  <c:v>98.806020348103928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F-4B63-BDA9-A8A2E17033CC}"/>
            </c:ext>
          </c:extLst>
        </c:ser>
        <c:ser>
          <c:idx val="2"/>
          <c:order val="2"/>
          <c:tx>
            <c:strRef>
              <c:f>[3]CalificacionesTasasGrafico!$Q$8</c:f>
              <c:strCache>
                <c:ptCount val="1"/>
                <c:pt idx="0">
                  <c:v>Rendimiento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[3]CalificacionesTasasGrafico!$D$9:$D$14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[3]CalificacionesTasasGrafico!$Q$9:$Q$14</c:f>
              <c:numCache>
                <c:formatCode>General</c:formatCode>
                <c:ptCount val="6"/>
                <c:pt idx="0">
                  <c:v>93.325661680092054</c:v>
                </c:pt>
                <c:pt idx="1">
                  <c:v>96.749798873692683</c:v>
                </c:pt>
                <c:pt idx="2">
                  <c:v>99.236641221374043</c:v>
                </c:pt>
                <c:pt idx="3">
                  <c:v>93.560417702635505</c:v>
                </c:pt>
                <c:pt idx="4">
                  <c:v>99.014238773274911</c:v>
                </c:pt>
                <c:pt idx="5">
                  <c:v>95.684390521944465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F-4B63-BDA9-A8A2E170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8512"/>
        <c:axId val="48226688"/>
      </c:barChart>
      <c:catAx>
        <c:axId val="482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6688"/>
        <c:crosses val="autoZero"/>
        <c:auto val="1"/>
        <c:lblAlgn val="ctr"/>
        <c:lblOffset val="100"/>
        <c:noMultiLvlLbl val="0"/>
      </c:catAx>
      <c:valAx>
        <c:axId val="482266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08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Titulados por sexo (17/18)</a:t>
            </a:r>
          </a:p>
        </c:rich>
      </c:tx>
      <c:layout>
        <c:manualLayout>
          <c:xMode val="edge"/>
          <c:yMode val="edge"/>
          <c:x val="0.37752944061908572"/>
          <c:y val="0.105149466936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715337721822196"/>
          <c:y val="0.19885828549537277"/>
          <c:w val="0.64001683947922361"/>
          <c:h val="0.693187431754208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[3]TituladosGrafico!$E$7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[3]TituladosGrafico!$D$8:$D$12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[3]TituladosGrafico!$E$8:$E$12</c:f>
              <c:numCache>
                <c:formatCode>General</c:formatCode>
                <c:ptCount val="5"/>
                <c:pt idx="0">
                  <c:v>34</c:v>
                </c:pt>
                <c:pt idx="1">
                  <c:v>277</c:v>
                </c:pt>
                <c:pt idx="2">
                  <c:v>13</c:v>
                </c:pt>
                <c:pt idx="3">
                  <c:v>89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0-4212-9BF9-06E527989E49}"/>
            </c:ext>
          </c:extLst>
        </c:ser>
        <c:ser>
          <c:idx val="1"/>
          <c:order val="1"/>
          <c:tx>
            <c:strRef>
              <c:f>[3]TituladosGrafico!$F$7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[3]TituladosGrafico!$D$8:$D$12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[3]TituladosGrafico!$F$8:$F$12</c:f>
              <c:numCache>
                <c:formatCode>General</c:formatCode>
                <c:ptCount val="5"/>
                <c:pt idx="0">
                  <c:v>19</c:v>
                </c:pt>
                <c:pt idx="1">
                  <c:v>156</c:v>
                </c:pt>
                <c:pt idx="2">
                  <c:v>8</c:v>
                </c:pt>
                <c:pt idx="3">
                  <c:v>122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0-4212-9BF9-06E527989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8925024"/>
        <c:axId val="1348915040"/>
      </c:barChart>
      <c:valAx>
        <c:axId val="1348915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8925024"/>
        <c:crosses val="autoZero"/>
        <c:crossBetween val="between"/>
      </c:valAx>
      <c:catAx>
        <c:axId val="134892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891504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Cursos de idiomas (17/18)</a:t>
            </a:r>
          </a:p>
        </c:rich>
      </c:tx>
      <c:layout>
        <c:manualLayout>
          <c:xMode val="edge"/>
          <c:yMode val="edge"/>
          <c:x val="0.29524381514394982"/>
          <c:y val="7.907141571202515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19249785190093"/>
          <c:y val="0.36155103253602733"/>
          <c:w val="0.59266937087409532"/>
          <c:h val="0.498108426101909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110495777828215"/>
                  <c:y val="-7.2018090046436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BA-4ECF-9EBF-4BA3A8B179B5}"/>
                </c:ext>
              </c:extLst>
            </c:dLbl>
            <c:dLbl>
              <c:idx val="1"/>
              <c:layout>
                <c:manualLayout>
                  <c:x val="-4.1004940901234382E-2"/>
                  <c:y val="3.3256289117706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A-4ECF-9EBF-4BA3A8B179B5}"/>
                </c:ext>
              </c:extLst>
            </c:dLbl>
            <c:dLbl>
              <c:idx val="2"/>
              <c:layout>
                <c:manualLayout>
                  <c:x val="-4.0770757313872363E-2"/>
                  <c:y val="-8.0100464365031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BA-4ECF-9EBF-4BA3A8B179B5}"/>
                </c:ext>
              </c:extLst>
            </c:dLbl>
            <c:dLbl>
              <c:idx val="3"/>
              <c:layout>
                <c:manualLayout>
                  <c:x val="-3.2822079058299557E-2"/>
                  <c:y val="-0.2010663243897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BA-4ECF-9EBF-4BA3A8B179B5}"/>
                </c:ext>
              </c:extLst>
            </c:dLbl>
            <c:dLbl>
              <c:idx val="4"/>
              <c:layout>
                <c:manualLayout>
                  <c:x val="4.1527399984092897E-2"/>
                  <c:y val="-0.11410493750977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BA-4ECF-9EBF-4BA3A8B179B5}"/>
                </c:ext>
              </c:extLst>
            </c:dLbl>
            <c:dLbl>
              <c:idx val="5"/>
              <c:layout>
                <c:manualLayout>
                  <c:x val="0.10558918954450908"/>
                  <c:y val="-7.931230294326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BA-4ECF-9EBF-4BA3A8B179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'[4]4.1Grafico'!$F$8:$F$13</c:f>
              <c:strCache>
                <c:ptCount val="6"/>
                <c:pt idx="0">
                  <c:v>Inglés</c:v>
                </c:pt>
                <c:pt idx="1">
                  <c:v>Francés</c:v>
                </c:pt>
                <c:pt idx="2">
                  <c:v>Alemán</c:v>
                </c:pt>
                <c:pt idx="3">
                  <c:v>Italiano</c:v>
                </c:pt>
                <c:pt idx="4">
                  <c:v>Japonés</c:v>
                </c:pt>
                <c:pt idx="5">
                  <c:v>Otros</c:v>
                </c:pt>
              </c:strCache>
            </c:strRef>
          </c:cat>
          <c:val>
            <c:numRef>
              <c:f>'[4]4.1Grafico'!$G$8:$G$13</c:f>
              <c:numCache>
                <c:formatCode>General</c:formatCode>
                <c:ptCount val="6"/>
                <c:pt idx="0">
                  <c:v>683</c:v>
                </c:pt>
                <c:pt idx="1">
                  <c:v>56</c:v>
                </c:pt>
                <c:pt idx="2">
                  <c:v>43</c:v>
                </c:pt>
                <c:pt idx="3">
                  <c:v>21</c:v>
                </c:pt>
                <c:pt idx="4">
                  <c:v>46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BA-4ECF-9EBF-4BA3A8B17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Procedencia de los estudiantes </a:t>
            </a:r>
            <a:br>
              <a:rPr lang="es-ES" sz="1100"/>
            </a:br>
            <a:r>
              <a:rPr lang="es-ES" sz="1100"/>
              <a:t>de cursos de español (17/18)</a:t>
            </a:r>
          </a:p>
        </c:rich>
      </c:tx>
      <c:layout>
        <c:manualLayout>
          <c:xMode val="edge"/>
          <c:yMode val="edge"/>
          <c:x val="0.31929097039222865"/>
          <c:y val="5.038759689922489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9922608488169"/>
          <c:y val="0.30819324909967682"/>
          <c:w val="0.56482546633542474"/>
          <c:h val="0.53378278898569631"/>
        </c:manualLayout>
      </c:layout>
      <c:pie3DChart>
        <c:varyColors val="1"/>
        <c:ser>
          <c:idx val="0"/>
          <c:order val="0"/>
          <c:dPt>
            <c:idx val="2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57-45E2-9F8C-7EBDF24BEC93}"/>
              </c:ext>
            </c:extLst>
          </c:dPt>
          <c:dLbls>
            <c:dLbl>
              <c:idx val="0"/>
              <c:layout>
                <c:manualLayout>
                  <c:x val="5.0623885918003562E-2"/>
                  <c:y val="-8.4575936883629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57-45E2-9F8C-7EBDF24BEC93}"/>
                </c:ext>
              </c:extLst>
            </c:dLbl>
            <c:dLbl>
              <c:idx val="1"/>
              <c:layout>
                <c:manualLayout>
                  <c:x val="-6.0618875546368323E-3"/>
                  <c:y val="4.49734480864310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57-45E2-9F8C-7EBDF24BEC93}"/>
                </c:ext>
              </c:extLst>
            </c:dLbl>
            <c:dLbl>
              <c:idx val="2"/>
              <c:layout>
                <c:manualLayout>
                  <c:x val="4.8941663040783012E-2"/>
                  <c:y val="-0.10745189395704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57-45E2-9F8C-7EBDF24BEC93}"/>
                </c:ext>
              </c:extLst>
            </c:dLbl>
            <c:dLbl>
              <c:idx val="3"/>
              <c:layout>
                <c:manualLayout>
                  <c:x val="1.7624133881660523E-2"/>
                  <c:y val="-2.6866390221932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57-45E2-9F8C-7EBDF24BEC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57-45E2-9F8C-7EBDF24BEC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'[4]4.2Grafico'!$B$10:$B$13</c:f>
              <c:strCache>
                <c:ptCount val="4"/>
                <c:pt idx="0">
                  <c:v>Europa</c:v>
                </c:pt>
                <c:pt idx="1">
                  <c:v>America</c:v>
                </c:pt>
                <c:pt idx="2">
                  <c:v>Asia </c:v>
                </c:pt>
                <c:pt idx="3">
                  <c:v>Africa</c:v>
                </c:pt>
              </c:strCache>
            </c:strRef>
          </c:cat>
          <c:val>
            <c:numRef>
              <c:f>'[4]4.2Grafico'!$C$10:$C$13</c:f>
              <c:numCache>
                <c:formatCode>General</c:formatCode>
                <c:ptCount val="4"/>
                <c:pt idx="0">
                  <c:v>973</c:v>
                </c:pt>
                <c:pt idx="1">
                  <c:v>750</c:v>
                </c:pt>
                <c:pt idx="2">
                  <c:v>678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57-45E2-9F8C-7EBDF24BEC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/>
              <a:t>PDI que participa en GID 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212849190029591"/>
          <c:y val="0.34453112235142791"/>
          <c:w val="0.64444444444444449"/>
          <c:h val="0.51255765359427163"/>
        </c:manualLayout>
      </c:layout>
      <c:pie3DChart>
        <c:varyColors val="1"/>
        <c:ser>
          <c:idx val="0"/>
          <c:order val="0"/>
          <c:tx>
            <c:strRef>
              <c:f>[5]PDIramaGrafico!$H$8</c:f>
              <c:strCache>
                <c:ptCount val="1"/>
                <c:pt idx="0">
                  <c:v>2017/18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593-41F3-93CA-8883147D2D03}"/>
              </c:ext>
            </c:extLst>
          </c:dPt>
          <c:dPt>
            <c:idx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593-41F3-93CA-8883147D2D0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593-41F3-93CA-8883147D2D03}"/>
              </c:ext>
            </c:extLst>
          </c:dPt>
          <c:dPt>
            <c:idx val="3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593-41F3-93CA-8883147D2D03}"/>
              </c:ext>
            </c:extLst>
          </c:dPt>
          <c:dPt>
            <c:idx val="4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593-41F3-93CA-8883147D2D03}"/>
              </c:ext>
            </c:extLst>
          </c:dPt>
          <c:dLbls>
            <c:dLbl>
              <c:idx val="0"/>
              <c:layout>
                <c:manualLayout>
                  <c:x val="-2.4340770791075151E-2"/>
                  <c:y val="-3.6474164133738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3-41F3-93CA-8883147D2D03}"/>
                </c:ext>
              </c:extLst>
            </c:dLbl>
            <c:dLbl>
              <c:idx val="1"/>
              <c:layout>
                <c:manualLayout>
                  <c:x val="0"/>
                  <c:y val="0.117527862208713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93-41F3-93CA-8883147D2D03}"/>
                </c:ext>
              </c:extLst>
            </c:dLbl>
            <c:dLbl>
              <c:idx val="2"/>
              <c:layout>
                <c:manualLayout>
                  <c:x val="-6.490872210953346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93-41F3-93CA-8883147D2D03}"/>
                </c:ext>
              </c:extLst>
            </c:dLbl>
            <c:dLbl>
              <c:idx val="3"/>
              <c:layout>
                <c:manualLayout>
                  <c:x val="-1.6227180527383374E-2"/>
                  <c:y val="-3.64741641337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93-41F3-93CA-8883147D2D03}"/>
                </c:ext>
              </c:extLst>
            </c:dLbl>
            <c:dLbl>
              <c:idx val="4"/>
              <c:layout>
                <c:manualLayout>
                  <c:x val="-2.9749830966869506E-2"/>
                  <c:y val="-4.0526849037487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3-41F3-93CA-8883147D2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[5]PDIramaGrafico!$C$9:$C$13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[5]PDIramaGrafico!$H$9:$H$13</c:f>
              <c:numCache>
                <c:formatCode>General</c:formatCode>
                <c:ptCount val="5"/>
                <c:pt idx="0">
                  <c:v>99</c:v>
                </c:pt>
                <c:pt idx="1">
                  <c:v>283</c:v>
                </c:pt>
                <c:pt idx="2">
                  <c:v>89</c:v>
                </c:pt>
                <c:pt idx="3">
                  <c:v>179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93-41F3-93CA-8883147D2D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+mn-lt"/>
              </a:rPr>
              <a:t>PDI que participa en GID de la UVa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[5]PDIramaGrafico!$C$9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[5]PDIramaGrafico!$D$8:$H$8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[5]PDIramaGrafico!$D$9:$H$9</c:f>
              <c:numCache>
                <c:formatCode>General</c:formatCode>
                <c:ptCount val="5"/>
                <c:pt idx="0">
                  <c:v>77</c:v>
                </c:pt>
                <c:pt idx="1">
                  <c:v>97</c:v>
                </c:pt>
                <c:pt idx="2">
                  <c:v>81</c:v>
                </c:pt>
                <c:pt idx="3">
                  <c:v>78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5-445B-BF1F-58CD164D6007}"/>
            </c:ext>
          </c:extLst>
        </c:ser>
        <c:ser>
          <c:idx val="1"/>
          <c:order val="1"/>
          <c:tx>
            <c:strRef>
              <c:f>[5]PDIramaGrafico!$C$10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[5]PDIramaGrafico!$D$8:$H$8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[5]PDIramaGrafico!$D$10:$H$10</c:f>
              <c:numCache>
                <c:formatCode>General</c:formatCode>
                <c:ptCount val="5"/>
                <c:pt idx="0">
                  <c:v>272</c:v>
                </c:pt>
                <c:pt idx="1">
                  <c:v>277</c:v>
                </c:pt>
                <c:pt idx="2">
                  <c:v>241</c:v>
                </c:pt>
                <c:pt idx="3">
                  <c:v>275</c:v>
                </c:pt>
                <c:pt idx="4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5-445B-BF1F-58CD164D6007}"/>
            </c:ext>
          </c:extLst>
        </c:ser>
        <c:ser>
          <c:idx val="2"/>
          <c:order val="2"/>
          <c:tx>
            <c:strRef>
              <c:f>[5]PDIramaGrafico!$C$11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[5]PDIramaGrafico!$D$8:$H$8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[5]PDIramaGrafico!$D$11:$H$11</c:f>
              <c:numCache>
                <c:formatCode>General</c:formatCode>
                <c:ptCount val="5"/>
                <c:pt idx="0">
                  <c:v>100</c:v>
                </c:pt>
                <c:pt idx="1">
                  <c:v>109</c:v>
                </c:pt>
                <c:pt idx="2">
                  <c:v>108</c:v>
                </c:pt>
                <c:pt idx="3">
                  <c:v>92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5-445B-BF1F-58CD164D6007}"/>
            </c:ext>
          </c:extLst>
        </c:ser>
        <c:ser>
          <c:idx val="3"/>
          <c:order val="3"/>
          <c:tx>
            <c:strRef>
              <c:f>[5]PDIramaGrafico!$C$12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[5]PDIramaGrafico!$D$8:$H$8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[5]PDIramaGrafico!$D$12:$H$12</c:f>
              <c:numCache>
                <c:formatCode>General</c:formatCode>
                <c:ptCount val="5"/>
                <c:pt idx="0">
                  <c:v>148</c:v>
                </c:pt>
                <c:pt idx="1">
                  <c:v>146</c:v>
                </c:pt>
                <c:pt idx="2">
                  <c:v>133</c:v>
                </c:pt>
                <c:pt idx="3">
                  <c:v>162</c:v>
                </c:pt>
                <c:pt idx="4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5-445B-BF1F-58CD164D6007}"/>
            </c:ext>
          </c:extLst>
        </c:ser>
        <c:ser>
          <c:idx val="4"/>
          <c:order val="4"/>
          <c:tx>
            <c:strRef>
              <c:f>[5]PDIramaGrafico!$C$13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[5]PDIramaGrafico!$D$8:$H$8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[5]PDIramaGrafico!$D$13:$H$13</c:f>
              <c:numCache>
                <c:formatCode>General</c:formatCode>
                <c:ptCount val="5"/>
                <c:pt idx="0">
                  <c:v>67</c:v>
                </c:pt>
                <c:pt idx="1">
                  <c:v>55</c:v>
                </c:pt>
                <c:pt idx="2">
                  <c:v>67</c:v>
                </c:pt>
                <c:pt idx="3">
                  <c:v>83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5-445B-BF1F-58CD164D6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1344"/>
        <c:axId val="93242880"/>
      </c:barChart>
      <c:catAx>
        <c:axId val="9324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242880"/>
        <c:crosses val="autoZero"/>
        <c:auto val="1"/>
        <c:lblAlgn val="ctr"/>
        <c:lblOffset val="100"/>
        <c:noMultiLvlLbl val="0"/>
      </c:catAx>
      <c:valAx>
        <c:axId val="93242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2413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Calificaciones en las pruebas</a:t>
            </a:r>
            <a:r>
              <a:rPr lang="es-ES" sz="1100" baseline="0">
                <a:latin typeface="+mn-lt"/>
              </a:rPr>
              <a:t> de acceso </a:t>
            </a:r>
            <a:r>
              <a:rPr lang="es-ES" sz="1100">
                <a:latin typeface="+mn-lt"/>
              </a:rPr>
              <a:t>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'[1]2.1.1.2admisionGrafico'!$C$14</c:f>
              <c:strCache>
                <c:ptCount val="1"/>
                <c:pt idx="0">
                  <c:v>&lt; 5.5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'[1]2.1.1.2admisionGrafico'!$B$15:$B$19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'[1]2.1.1.2admisionGrafico'!$C$15:$C$19</c:f>
              <c:numCache>
                <c:formatCode>General</c:formatCode>
                <c:ptCount val="5"/>
                <c:pt idx="0">
                  <c:v>21</c:v>
                </c:pt>
                <c:pt idx="1">
                  <c:v>230</c:v>
                </c:pt>
                <c:pt idx="2">
                  <c:v>3</c:v>
                </c:pt>
                <c:pt idx="3">
                  <c:v>58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B-4EEC-86D7-5CD68FA2159C}"/>
            </c:ext>
          </c:extLst>
        </c:ser>
        <c:ser>
          <c:idx val="3"/>
          <c:order val="1"/>
          <c:tx>
            <c:strRef>
              <c:f>'[1]2.1.1.2admisionGrafico'!$D$14</c:f>
              <c:strCache>
                <c:ptCount val="1"/>
                <c:pt idx="0">
                  <c:v>5.5-6.49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'[1]2.1.1.2admisionGrafico'!$B$15:$B$19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'[1]2.1.1.2admisionGrafico'!$D$15:$D$19</c:f>
              <c:numCache>
                <c:formatCode>General</c:formatCode>
                <c:ptCount val="5"/>
                <c:pt idx="0">
                  <c:v>97</c:v>
                </c:pt>
                <c:pt idx="1">
                  <c:v>645</c:v>
                </c:pt>
                <c:pt idx="2">
                  <c:v>25</c:v>
                </c:pt>
                <c:pt idx="3">
                  <c:v>150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B-4EEC-86D7-5CD68FA2159C}"/>
            </c:ext>
          </c:extLst>
        </c:ser>
        <c:ser>
          <c:idx val="1"/>
          <c:order val="2"/>
          <c:tx>
            <c:strRef>
              <c:f>'[1]2.1.1.2admisionGrafico'!$E$14</c:f>
              <c:strCache>
                <c:ptCount val="1"/>
                <c:pt idx="0">
                  <c:v>6.5-7.49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'[1]2.1.1.2admisionGrafico'!$B$15:$B$19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'[1]2.1.1.2admisionGrafico'!$E$15:$E$19</c:f>
              <c:numCache>
                <c:formatCode>General</c:formatCode>
                <c:ptCount val="5"/>
                <c:pt idx="0">
                  <c:v>86</c:v>
                </c:pt>
                <c:pt idx="1">
                  <c:v>573</c:v>
                </c:pt>
                <c:pt idx="2">
                  <c:v>24</c:v>
                </c:pt>
                <c:pt idx="3">
                  <c:v>133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B-4EEC-86D7-5CD68FA2159C}"/>
            </c:ext>
          </c:extLst>
        </c:ser>
        <c:ser>
          <c:idx val="2"/>
          <c:order val="3"/>
          <c:tx>
            <c:strRef>
              <c:f>'[1]2.1.1.2admisionGrafico'!$F$14</c:f>
              <c:strCache>
                <c:ptCount val="1"/>
                <c:pt idx="0">
                  <c:v>&gt;=7.5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'[1]2.1.1.2admisionGrafico'!$B$15:$B$19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'[1]2.1.1.2admisionGrafico'!$F$15:$F$19</c:f>
              <c:numCache>
                <c:formatCode>General</c:formatCode>
                <c:ptCount val="5"/>
                <c:pt idx="0">
                  <c:v>150</c:v>
                </c:pt>
                <c:pt idx="1">
                  <c:v>783</c:v>
                </c:pt>
                <c:pt idx="2">
                  <c:v>204</c:v>
                </c:pt>
                <c:pt idx="3">
                  <c:v>565</c:v>
                </c:pt>
                <c:pt idx="4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B-4EEC-86D7-5CD68FA2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512"/>
        <c:axId val="466038608"/>
      </c:barChart>
      <c:catAx>
        <c:axId val="466033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8608"/>
        <c:crosses val="autoZero"/>
        <c:auto val="1"/>
        <c:lblAlgn val="ctr"/>
        <c:lblOffset val="100"/>
        <c:noMultiLvlLbl val="0"/>
      </c:catAx>
      <c:valAx>
        <c:axId val="46603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Nº de Cursos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'5.3'!$B$7</c:f>
              <c:strCache>
                <c:ptCount val="1"/>
                <c:pt idx="0">
                  <c:v>Nº de Cursos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'5.3'!$C$6:$H$6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'5.3'!$C$7:$H$7</c:f>
              <c:numCache>
                <c:formatCode>General</c:formatCode>
                <c:ptCount val="6"/>
                <c:pt idx="0">
                  <c:v>79</c:v>
                </c:pt>
                <c:pt idx="1">
                  <c:v>76</c:v>
                </c:pt>
                <c:pt idx="2">
                  <c:v>81</c:v>
                </c:pt>
                <c:pt idx="3">
                  <c:v>62</c:v>
                </c:pt>
                <c:pt idx="4">
                  <c:v>58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2-4D64-942D-D38FAB4A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6368"/>
        <c:axId val="102267904"/>
      </c:barChart>
      <c:catAx>
        <c:axId val="1022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267904"/>
        <c:crosses val="autoZero"/>
        <c:auto val="1"/>
        <c:lblAlgn val="ctr"/>
        <c:lblOffset val="100"/>
        <c:noMultiLvlLbl val="0"/>
      </c:catAx>
      <c:valAx>
        <c:axId val="102267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266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Asistentes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'5.3'!$B$8</c:f>
              <c:strCache>
                <c:ptCount val="1"/>
                <c:pt idx="0">
                  <c:v>Asistentes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'5.3'!$C$6:$H$6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'5.3'!$C$8:$H$8</c:f>
              <c:numCache>
                <c:formatCode>#,##0</c:formatCode>
                <c:ptCount val="6"/>
                <c:pt idx="0">
                  <c:v>3014</c:v>
                </c:pt>
                <c:pt idx="1">
                  <c:v>3780</c:v>
                </c:pt>
                <c:pt idx="2">
                  <c:v>2615</c:v>
                </c:pt>
                <c:pt idx="3">
                  <c:v>1961</c:v>
                </c:pt>
                <c:pt idx="4">
                  <c:v>2008</c:v>
                </c:pt>
                <c:pt idx="5">
                  <c:v>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5-4221-BBB2-8025EE55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95808"/>
        <c:axId val="102301696"/>
      </c:barChart>
      <c:catAx>
        <c:axId val="1022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301696"/>
        <c:crosses val="autoZero"/>
        <c:auto val="1"/>
        <c:lblAlgn val="ctr"/>
        <c:lblOffset val="100"/>
        <c:noMultiLvlLbl val="0"/>
      </c:catAx>
      <c:valAx>
        <c:axId val="102301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295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Tesis Doctorales (2018)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9629792468831"/>
          <c:y val="0.31981261835941399"/>
          <c:w val="0.56689236180502811"/>
          <c:h val="0.4778165387554403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2474075258359204E-2"/>
                  <c:y val="-8.61939066127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F4-469F-96D0-3291293744C3}"/>
                </c:ext>
              </c:extLst>
            </c:dLbl>
            <c:dLbl>
              <c:idx val="1"/>
              <c:layout>
                <c:manualLayout>
                  <c:x val="4.8652407255063423E-2"/>
                  <c:y val="-0.19125984251968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F4-469F-96D0-3291293744C3}"/>
                </c:ext>
              </c:extLst>
            </c:dLbl>
            <c:dLbl>
              <c:idx val="2"/>
              <c:layout>
                <c:manualLayout>
                  <c:x val="6.3209037196341814E-2"/>
                  <c:y val="1.7812028815546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F4-469F-96D0-3291293744C3}"/>
                </c:ext>
              </c:extLst>
            </c:dLbl>
            <c:dLbl>
              <c:idx val="3"/>
              <c:layout>
                <c:manualLayout>
                  <c:x val="-2.1916010498687674E-2"/>
                  <c:y val="-2.7923957421988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F4-469F-96D0-3291293744C3}"/>
                </c:ext>
              </c:extLst>
            </c:dLbl>
            <c:dLbl>
              <c:idx val="4"/>
              <c:layout>
                <c:manualLayout>
                  <c:x val="-8.3581272158747805E-2"/>
                  <c:y val="3.402991581069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F4-469F-96D0-3291293744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[6]TesisGrafico_!$A$8:$A$12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[6]TesisGrafico_!$B$8:$B$12</c:f>
              <c:numCache>
                <c:formatCode>General</c:formatCode>
                <c:ptCount val="5"/>
                <c:pt idx="0">
                  <c:v>29</c:v>
                </c:pt>
                <c:pt idx="1">
                  <c:v>17</c:v>
                </c:pt>
                <c:pt idx="2">
                  <c:v>17</c:v>
                </c:pt>
                <c:pt idx="3">
                  <c:v>42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4-469F-96D0-3291293744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Total</a:t>
            </a:r>
            <a:r>
              <a:rPr lang="es-ES" sz="1100" baseline="0"/>
              <a:t> Monografías</a:t>
            </a:r>
            <a:endParaRPr lang="es-E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[6]BibliotecaGrafico!$C$5</c:f>
              <c:strCache>
                <c:ptCount val="1"/>
                <c:pt idx="0">
                  <c:v>Monografías</c:v>
                </c:pt>
              </c:strCache>
            </c:strRef>
          </c:tx>
          <c:invertIfNegative val="0"/>
          <c:cat>
            <c:numRef>
              <c:f>[6]BibliotecaGrafico!$B$6:$B$10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[6]BibliotecaGrafico!$C$6:$C$10</c:f>
              <c:numCache>
                <c:formatCode>General</c:formatCode>
                <c:ptCount val="5"/>
                <c:pt idx="0">
                  <c:v>1044694</c:v>
                </c:pt>
                <c:pt idx="1">
                  <c:v>1062890</c:v>
                </c:pt>
                <c:pt idx="2">
                  <c:v>1083855</c:v>
                </c:pt>
                <c:pt idx="3">
                  <c:v>1101676</c:v>
                </c:pt>
                <c:pt idx="4">
                  <c:v>1119767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6-4A8F-9AE4-9432AB6A4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42752"/>
        <c:axId val="68452736"/>
      </c:barChart>
      <c:catAx>
        <c:axId val="684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8452736"/>
        <c:crosses val="autoZero"/>
        <c:auto val="1"/>
        <c:lblAlgn val="ctr"/>
        <c:lblOffset val="100"/>
        <c:noMultiLvlLbl val="0"/>
      </c:catAx>
      <c:valAx>
        <c:axId val="684527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844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Fondos Catalogados</a:t>
            </a:r>
          </a:p>
        </c:rich>
      </c:tx>
      <c:layout>
        <c:manualLayout>
          <c:xMode val="edge"/>
          <c:yMode val="edge"/>
          <c:x val="0.4094925517487884"/>
          <c:y val="1.57325467059980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[6]BibliotecaGrafico!$D$5</c:f>
              <c:strCache>
                <c:ptCount val="1"/>
                <c:pt idx="0">
                  <c:v>Fondos Catalogados</c:v>
                </c:pt>
              </c:strCache>
            </c:strRef>
          </c:tx>
          <c:invertIfNegative val="0"/>
          <c:cat>
            <c:numRef>
              <c:f>[6]BibliotecaGrafico!$B$6:$B$10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[6]BibliotecaGrafico!$D$6:$D$10</c:f>
              <c:numCache>
                <c:formatCode>General</c:formatCode>
                <c:ptCount val="5"/>
                <c:pt idx="0">
                  <c:v>24669</c:v>
                </c:pt>
                <c:pt idx="1">
                  <c:v>26816</c:v>
                </c:pt>
                <c:pt idx="2">
                  <c:v>28174</c:v>
                </c:pt>
                <c:pt idx="3">
                  <c:v>25297</c:v>
                </c:pt>
                <c:pt idx="4">
                  <c:v>22776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5-49EF-AF96-1FA31AD5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97472"/>
        <c:axId val="66707456"/>
      </c:barChart>
      <c:catAx>
        <c:axId val="666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6707456"/>
        <c:crosses val="autoZero"/>
        <c:auto val="1"/>
        <c:lblAlgn val="ctr"/>
        <c:lblOffset val="100"/>
        <c:noMultiLvlLbl val="0"/>
      </c:catAx>
      <c:valAx>
        <c:axId val="66707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666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Préstamo Bibliotecas</a:t>
            </a:r>
            <a:r>
              <a:rPr lang="es-ES" sz="1100" baseline="0"/>
              <a:t> </a:t>
            </a:r>
            <a:endParaRPr lang="es-ES" sz="1100"/>
          </a:p>
        </c:rich>
      </c:tx>
      <c:layout>
        <c:manualLayout>
          <c:xMode val="edge"/>
          <c:yMode val="edge"/>
          <c:x val="0.38991088730731444"/>
          <c:y val="1.57325467059980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[6]BibliotecaGrafico!$E$5</c:f>
              <c:strCache>
                <c:ptCount val="1"/>
                <c:pt idx="0">
                  <c:v>Prestamo bibliotecas</c:v>
                </c:pt>
              </c:strCache>
            </c:strRef>
          </c:tx>
          <c:invertIfNegative val="0"/>
          <c:cat>
            <c:numRef>
              <c:f>[6]BibliotecaGrafico!$B$6:$B$10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[6]BibliotecaGrafico!$E$6:$E$10</c:f>
              <c:numCache>
                <c:formatCode>General</c:formatCode>
                <c:ptCount val="5"/>
                <c:pt idx="0">
                  <c:v>234954</c:v>
                </c:pt>
                <c:pt idx="1">
                  <c:v>283266</c:v>
                </c:pt>
                <c:pt idx="2">
                  <c:v>221008</c:v>
                </c:pt>
                <c:pt idx="3">
                  <c:v>227183</c:v>
                </c:pt>
                <c:pt idx="4">
                  <c:v>214030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4-49E6-B2DD-C23FCCB2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136"/>
        <c:axId val="84364672"/>
      </c:barChart>
      <c:catAx>
        <c:axId val="843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4364672"/>
        <c:crosses val="autoZero"/>
        <c:auto val="1"/>
        <c:lblAlgn val="ctr"/>
        <c:lblOffset val="100"/>
        <c:noMultiLvlLbl val="0"/>
      </c:catAx>
      <c:valAx>
        <c:axId val="843646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8436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Préstamo</a:t>
            </a:r>
            <a:r>
              <a:rPr lang="es-ES" sz="1100" baseline="0"/>
              <a:t> interbibliotecario: Biblioteca como centro solicitante </a:t>
            </a:r>
            <a:endParaRPr lang="es-ES" sz="1100"/>
          </a:p>
        </c:rich>
      </c:tx>
      <c:layout>
        <c:manualLayout>
          <c:xMode val="edge"/>
          <c:yMode val="edge"/>
          <c:x val="0.25817969015555298"/>
          <c:y val="3.14650934119960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[6]BibliotecaGrafico!$C$50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[6]BibliotecaGrafico!$B$51:$B$54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[6]BibliotecaGrafico!$C$51:$C$54</c:f>
              <c:numCache>
                <c:formatCode>General</c:formatCode>
                <c:ptCount val="4"/>
                <c:pt idx="0">
                  <c:v>1827</c:v>
                </c:pt>
                <c:pt idx="1">
                  <c:v>136</c:v>
                </c:pt>
                <c:pt idx="2">
                  <c:v>1587</c:v>
                </c:pt>
                <c:pt idx="3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2-485D-8468-B48251FAA5E2}"/>
            </c:ext>
          </c:extLst>
        </c:ser>
        <c:ser>
          <c:idx val="1"/>
          <c:order val="1"/>
          <c:tx>
            <c:strRef>
              <c:f>[6]BibliotecaGrafico!$D$50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[6]BibliotecaGrafico!$B$51:$B$54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[6]BibliotecaGrafico!$D$51:$D$54</c:f>
              <c:numCache>
                <c:formatCode>General</c:formatCode>
                <c:ptCount val="4"/>
                <c:pt idx="0">
                  <c:v>1522</c:v>
                </c:pt>
                <c:pt idx="1">
                  <c:v>137</c:v>
                </c:pt>
                <c:pt idx="2">
                  <c:v>1374</c:v>
                </c:pt>
                <c:pt idx="3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2-485D-8468-B48251FAA5E2}"/>
            </c:ext>
          </c:extLst>
        </c:ser>
        <c:ser>
          <c:idx val="2"/>
          <c:order val="2"/>
          <c:tx>
            <c:strRef>
              <c:f>[6]BibliotecaGrafico!$E$50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[6]BibliotecaGrafico!$B$51:$B$54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[6]BibliotecaGrafico!$E$51:$E$54</c:f>
              <c:numCache>
                <c:formatCode>General</c:formatCode>
                <c:ptCount val="4"/>
                <c:pt idx="0">
                  <c:v>1640</c:v>
                </c:pt>
                <c:pt idx="1">
                  <c:v>132</c:v>
                </c:pt>
                <c:pt idx="2">
                  <c:v>1454</c:v>
                </c:pt>
                <c:pt idx="3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2-485D-8468-B48251FAA5E2}"/>
            </c:ext>
          </c:extLst>
        </c:ser>
        <c:ser>
          <c:idx val="3"/>
          <c:order val="3"/>
          <c:tx>
            <c:strRef>
              <c:f>[6]BibliotecaGrafico!$F$50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[6]BibliotecaGrafico!$B$51:$B$54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[6]BibliotecaGrafico!$F$51:$F$54</c:f>
              <c:numCache>
                <c:formatCode>General</c:formatCode>
                <c:ptCount val="4"/>
                <c:pt idx="0">
                  <c:v>1568</c:v>
                </c:pt>
                <c:pt idx="1">
                  <c:v>104</c:v>
                </c:pt>
                <c:pt idx="2">
                  <c:v>1376</c:v>
                </c:pt>
                <c:pt idx="3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22-485D-8468-B48251FAA5E2}"/>
            </c:ext>
          </c:extLst>
        </c:ser>
        <c:ser>
          <c:idx val="4"/>
          <c:order val="4"/>
          <c:tx>
            <c:strRef>
              <c:f>[6]BibliotecaGrafico!$G$50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[6]BibliotecaGrafico!$B$51:$B$54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[6]BibliotecaGrafico!$G$51:$G$54</c:f>
              <c:numCache>
                <c:formatCode>General</c:formatCode>
                <c:ptCount val="4"/>
                <c:pt idx="0">
                  <c:v>1013</c:v>
                </c:pt>
                <c:pt idx="1">
                  <c:v>43</c:v>
                </c:pt>
                <c:pt idx="2">
                  <c:v>1052</c:v>
                </c:pt>
                <c:pt idx="3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22-485D-8468-B48251FA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2848"/>
        <c:axId val="125824384"/>
      </c:barChart>
      <c:catAx>
        <c:axId val="1258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824384"/>
        <c:crosses val="autoZero"/>
        <c:auto val="1"/>
        <c:lblAlgn val="ctr"/>
        <c:lblOffset val="100"/>
        <c:noMultiLvlLbl val="0"/>
      </c:catAx>
      <c:valAx>
        <c:axId val="125824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82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/>
              <a:t>Préstamo interbibliotecario: Biblioteca como centro proveedor </a:t>
            </a:r>
          </a:p>
        </c:rich>
      </c:tx>
      <c:layout>
        <c:manualLayout>
          <c:xMode val="edge"/>
          <c:yMode val="edge"/>
          <c:x val="0.29912317035136965"/>
          <c:y val="2.75319567354965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[6]BibliotecaGrafico!$T$50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[6]BibliotecaGrafico!$S$51:$S$54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[6]BibliotecaGrafico!$T$51:$T$54</c:f>
              <c:numCache>
                <c:formatCode>General</c:formatCode>
                <c:ptCount val="4"/>
                <c:pt idx="0">
                  <c:v>2669</c:v>
                </c:pt>
                <c:pt idx="1">
                  <c:v>139</c:v>
                </c:pt>
                <c:pt idx="2">
                  <c:v>2503</c:v>
                </c:pt>
                <c:pt idx="3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1-4746-A7D8-5A583640967C}"/>
            </c:ext>
          </c:extLst>
        </c:ser>
        <c:ser>
          <c:idx val="1"/>
          <c:order val="1"/>
          <c:tx>
            <c:strRef>
              <c:f>[6]BibliotecaGrafico!$U$50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[6]BibliotecaGrafico!$S$51:$S$54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[6]BibliotecaGrafico!$U$51:$U$54</c:f>
              <c:numCache>
                <c:formatCode>General</c:formatCode>
                <c:ptCount val="4"/>
                <c:pt idx="0">
                  <c:v>2554</c:v>
                </c:pt>
                <c:pt idx="1">
                  <c:v>92</c:v>
                </c:pt>
                <c:pt idx="2">
                  <c:v>2333</c:v>
                </c:pt>
                <c:pt idx="3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1-4746-A7D8-5A583640967C}"/>
            </c:ext>
          </c:extLst>
        </c:ser>
        <c:ser>
          <c:idx val="2"/>
          <c:order val="2"/>
          <c:tx>
            <c:strRef>
              <c:f>[6]BibliotecaGrafico!$V$50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[6]BibliotecaGrafico!$S$51:$S$54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[6]BibliotecaGrafico!$V$51:$V$54</c:f>
              <c:numCache>
                <c:formatCode>General</c:formatCode>
                <c:ptCount val="4"/>
                <c:pt idx="0">
                  <c:v>2693</c:v>
                </c:pt>
                <c:pt idx="1">
                  <c:v>72</c:v>
                </c:pt>
                <c:pt idx="2">
                  <c:v>2309</c:v>
                </c:pt>
                <c:pt idx="3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1-4746-A7D8-5A583640967C}"/>
            </c:ext>
          </c:extLst>
        </c:ser>
        <c:ser>
          <c:idx val="3"/>
          <c:order val="3"/>
          <c:tx>
            <c:strRef>
              <c:f>[6]BibliotecaGrafico!$W$50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[6]BibliotecaGrafico!$S$51:$S$54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[6]BibliotecaGrafico!$W$51:$W$54</c:f>
              <c:numCache>
                <c:formatCode>General</c:formatCode>
                <c:ptCount val="4"/>
                <c:pt idx="0">
                  <c:v>2320</c:v>
                </c:pt>
                <c:pt idx="1">
                  <c:v>30</c:v>
                </c:pt>
                <c:pt idx="2">
                  <c:v>2015</c:v>
                </c:pt>
                <c:pt idx="3">
                  <c:v>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1-4746-A7D8-5A583640967C}"/>
            </c:ext>
          </c:extLst>
        </c:ser>
        <c:ser>
          <c:idx val="4"/>
          <c:order val="4"/>
          <c:tx>
            <c:strRef>
              <c:f>[6]BibliotecaGrafico!$X$50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[6]BibliotecaGrafico!$S$51:$S$54</c:f>
              <c:strCache>
                <c:ptCount val="4"/>
                <c:pt idx="0">
                  <c:v>Bibliotecas nacionales</c:v>
                </c:pt>
                <c:pt idx="1">
                  <c:v>Bibliotecas extranjero</c:v>
                </c:pt>
                <c:pt idx="2">
                  <c:v>Positivas</c:v>
                </c:pt>
                <c:pt idx="3">
                  <c:v>Préstamo de originales</c:v>
                </c:pt>
              </c:strCache>
            </c:strRef>
          </c:cat>
          <c:val>
            <c:numRef>
              <c:f>[6]BibliotecaGrafico!$X$51:$X$54</c:f>
              <c:numCache>
                <c:formatCode>General</c:formatCode>
                <c:ptCount val="4"/>
                <c:pt idx="0">
                  <c:v>2082</c:v>
                </c:pt>
                <c:pt idx="1">
                  <c:v>48</c:v>
                </c:pt>
                <c:pt idx="2">
                  <c:v>2130</c:v>
                </c:pt>
                <c:pt idx="3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1-4746-A7D8-5A5836409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66944"/>
        <c:axId val="168868480"/>
      </c:barChart>
      <c:catAx>
        <c:axId val="1688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8868480"/>
        <c:crosses val="autoZero"/>
        <c:auto val="1"/>
        <c:lblAlgn val="ctr"/>
        <c:lblOffset val="100"/>
        <c:noMultiLvlLbl val="0"/>
      </c:catAx>
      <c:valAx>
        <c:axId val="1688684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6886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Origen y destino de los estudiantes</a:t>
            </a:r>
            <a:r>
              <a:rPr lang="es-ES" sz="1100" baseline="0">
                <a:latin typeface="+mn-lt"/>
              </a:rPr>
              <a:t> Erasmus (17/18)</a:t>
            </a:r>
            <a:endParaRPr lang="es-ES" sz="1100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[7]EnviadosRecibidosPaisCentroGraf!$D$5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[7]EnviadosRecibidosPaisCentroGraf!$C$6:$C$17</c:f>
              <c:strCache>
                <c:ptCount val="12"/>
                <c:pt idx="0">
                  <c:v>Alemania-Austria</c:v>
                </c:pt>
                <c:pt idx="1">
                  <c:v>Bélgica-Países Bajos</c:v>
                </c:pt>
                <c:pt idx="2">
                  <c:v>Francia</c:v>
                </c:pt>
                <c:pt idx="3">
                  <c:v>Italia</c:v>
                </c:pt>
                <c:pt idx="4">
                  <c:v>Reino Unido-Irlanda</c:v>
                </c:pt>
                <c:pt idx="5">
                  <c:v>Portugal</c:v>
                </c:pt>
                <c:pt idx="6">
                  <c:v>Grecia</c:v>
                </c:pt>
                <c:pt idx="7">
                  <c:v>México</c:v>
                </c:pt>
                <c:pt idx="8">
                  <c:v>América Latina</c:v>
                </c:pt>
                <c:pt idx="9">
                  <c:v>Polonia</c:v>
                </c:pt>
                <c:pt idx="10">
                  <c:v>Resto Europa</c:v>
                </c:pt>
                <c:pt idx="11">
                  <c:v>Otros</c:v>
                </c:pt>
              </c:strCache>
            </c:strRef>
          </c:cat>
          <c:val>
            <c:numRef>
              <c:f>[7]EnviadosRecibidosPaisCentroGraf!$D$6:$D$17</c:f>
              <c:numCache>
                <c:formatCode>General</c:formatCode>
                <c:ptCount val="12"/>
                <c:pt idx="0">
                  <c:v>66</c:v>
                </c:pt>
                <c:pt idx="1">
                  <c:v>30</c:v>
                </c:pt>
                <c:pt idx="2">
                  <c:v>73</c:v>
                </c:pt>
                <c:pt idx="3">
                  <c:v>207</c:v>
                </c:pt>
                <c:pt idx="4">
                  <c:v>47</c:v>
                </c:pt>
                <c:pt idx="5">
                  <c:v>73</c:v>
                </c:pt>
                <c:pt idx="6">
                  <c:v>10</c:v>
                </c:pt>
                <c:pt idx="7">
                  <c:v>2</c:v>
                </c:pt>
                <c:pt idx="8">
                  <c:v>16</c:v>
                </c:pt>
                <c:pt idx="9">
                  <c:v>50</c:v>
                </c:pt>
                <c:pt idx="10">
                  <c:v>90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6-41A0-B3DC-5B1E0E627B43}"/>
            </c:ext>
          </c:extLst>
        </c:ser>
        <c:ser>
          <c:idx val="1"/>
          <c:order val="1"/>
          <c:tx>
            <c:strRef>
              <c:f>[7]EnviadosRecibidosPaisCentroGraf!$E$5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[7]EnviadosRecibidosPaisCentroGraf!$C$6:$C$17</c:f>
              <c:strCache>
                <c:ptCount val="12"/>
                <c:pt idx="0">
                  <c:v>Alemania-Austria</c:v>
                </c:pt>
                <c:pt idx="1">
                  <c:v>Bélgica-Países Bajos</c:v>
                </c:pt>
                <c:pt idx="2">
                  <c:v>Francia</c:v>
                </c:pt>
                <c:pt idx="3">
                  <c:v>Italia</c:v>
                </c:pt>
                <c:pt idx="4">
                  <c:v>Reino Unido-Irlanda</c:v>
                </c:pt>
                <c:pt idx="5">
                  <c:v>Portugal</c:v>
                </c:pt>
                <c:pt idx="6">
                  <c:v>Grecia</c:v>
                </c:pt>
                <c:pt idx="7">
                  <c:v>México</c:v>
                </c:pt>
                <c:pt idx="8">
                  <c:v>América Latina</c:v>
                </c:pt>
                <c:pt idx="9">
                  <c:v>Polonia</c:v>
                </c:pt>
                <c:pt idx="10">
                  <c:v>Resto Europa</c:v>
                </c:pt>
                <c:pt idx="11">
                  <c:v>Otros</c:v>
                </c:pt>
              </c:strCache>
            </c:strRef>
          </c:cat>
          <c:val>
            <c:numRef>
              <c:f>[7]EnviadosRecibidosPaisCentroGraf!$E$6:$E$17</c:f>
              <c:numCache>
                <c:formatCode>General</c:formatCode>
                <c:ptCount val="12"/>
                <c:pt idx="0">
                  <c:v>73</c:v>
                </c:pt>
                <c:pt idx="1">
                  <c:v>11</c:v>
                </c:pt>
                <c:pt idx="2">
                  <c:v>109</c:v>
                </c:pt>
                <c:pt idx="3">
                  <c:v>233</c:v>
                </c:pt>
                <c:pt idx="4">
                  <c:v>28</c:v>
                </c:pt>
                <c:pt idx="5">
                  <c:v>7</c:v>
                </c:pt>
                <c:pt idx="6">
                  <c:v>11</c:v>
                </c:pt>
                <c:pt idx="7">
                  <c:v>37</c:v>
                </c:pt>
                <c:pt idx="8">
                  <c:v>82</c:v>
                </c:pt>
                <c:pt idx="9">
                  <c:v>24</c:v>
                </c:pt>
                <c:pt idx="10">
                  <c:v>43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6-41A0-B3DC-5B1E0E62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4576"/>
        <c:axId val="56826112"/>
      </c:barChart>
      <c:catAx>
        <c:axId val="56824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6112"/>
        <c:crosses val="autoZero"/>
        <c:auto val="1"/>
        <c:lblAlgn val="ctr"/>
        <c:lblOffset val="100"/>
        <c:noMultiLvlLbl val="0"/>
      </c:catAx>
      <c:valAx>
        <c:axId val="568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45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Participación</a:t>
            </a:r>
            <a:r>
              <a:rPr lang="es-ES" sz="1100" baseline="0">
                <a:latin typeface="+mn-lt"/>
              </a:rPr>
              <a:t> en actividades deportivas por Campus</a:t>
            </a:r>
            <a:endParaRPr lang="es-ES" sz="1100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[8]CampusGrafico!$B$10</c:f>
              <c:strCache>
                <c:ptCount val="1"/>
                <c:pt idx="0">
                  <c:v>13/14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[8]CampusGrafico!$C$9:$F$9</c:f>
              <c:strCache>
                <c:ptCount val="4"/>
                <c:pt idx="0">
                  <c:v>Valladolid</c:v>
                </c:pt>
                <c:pt idx="1">
                  <c:v>Soria</c:v>
                </c:pt>
                <c:pt idx="2">
                  <c:v>Segovia</c:v>
                </c:pt>
                <c:pt idx="3">
                  <c:v>Palencia</c:v>
                </c:pt>
              </c:strCache>
            </c:strRef>
          </c:cat>
          <c:val>
            <c:numRef>
              <c:f>[8]CampusGrafico!$C$10:$F$10</c:f>
              <c:numCache>
                <c:formatCode>General</c:formatCode>
                <c:ptCount val="4"/>
                <c:pt idx="0">
                  <c:v>7431</c:v>
                </c:pt>
                <c:pt idx="1">
                  <c:v>1096</c:v>
                </c:pt>
                <c:pt idx="2">
                  <c:v>1289</c:v>
                </c:pt>
                <c:pt idx="3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1-4E1F-A16A-9E66A6568804}"/>
            </c:ext>
          </c:extLst>
        </c:ser>
        <c:ser>
          <c:idx val="1"/>
          <c:order val="1"/>
          <c:tx>
            <c:strRef>
              <c:f>[8]CampusGrafico!$B$11</c:f>
              <c:strCache>
                <c:ptCount val="1"/>
                <c:pt idx="0">
                  <c:v>14/15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[8]CampusGrafico!$C$9:$F$9</c:f>
              <c:strCache>
                <c:ptCount val="4"/>
                <c:pt idx="0">
                  <c:v>Valladolid</c:v>
                </c:pt>
                <c:pt idx="1">
                  <c:v>Soria</c:v>
                </c:pt>
                <c:pt idx="2">
                  <c:v>Segovia</c:v>
                </c:pt>
                <c:pt idx="3">
                  <c:v>Palencia</c:v>
                </c:pt>
              </c:strCache>
            </c:strRef>
          </c:cat>
          <c:val>
            <c:numRef>
              <c:f>[8]CampusGrafico!$C$11:$F$11</c:f>
              <c:numCache>
                <c:formatCode>General</c:formatCode>
                <c:ptCount val="4"/>
                <c:pt idx="0">
                  <c:v>7535</c:v>
                </c:pt>
                <c:pt idx="1">
                  <c:v>1684</c:v>
                </c:pt>
                <c:pt idx="2">
                  <c:v>1080</c:v>
                </c:pt>
                <c:pt idx="3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1-4E1F-A16A-9E66A6568804}"/>
            </c:ext>
          </c:extLst>
        </c:ser>
        <c:ser>
          <c:idx val="2"/>
          <c:order val="2"/>
          <c:tx>
            <c:strRef>
              <c:f>[8]CampusGrafico!$B$12</c:f>
              <c:strCache>
                <c:ptCount val="1"/>
                <c:pt idx="0">
                  <c:v>15/16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[8]CampusGrafico!$C$9:$F$9</c:f>
              <c:strCache>
                <c:ptCount val="4"/>
                <c:pt idx="0">
                  <c:v>Valladolid</c:v>
                </c:pt>
                <c:pt idx="1">
                  <c:v>Soria</c:v>
                </c:pt>
                <c:pt idx="2">
                  <c:v>Segovia</c:v>
                </c:pt>
                <c:pt idx="3">
                  <c:v>Palencia</c:v>
                </c:pt>
              </c:strCache>
            </c:strRef>
          </c:cat>
          <c:val>
            <c:numRef>
              <c:f>[8]CampusGrafico!$C$12:$F$12</c:f>
              <c:numCache>
                <c:formatCode>General</c:formatCode>
                <c:ptCount val="4"/>
                <c:pt idx="0">
                  <c:v>8061</c:v>
                </c:pt>
                <c:pt idx="1">
                  <c:v>1603</c:v>
                </c:pt>
                <c:pt idx="2">
                  <c:v>1188</c:v>
                </c:pt>
                <c:pt idx="3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1-4E1F-A16A-9E66A6568804}"/>
            </c:ext>
          </c:extLst>
        </c:ser>
        <c:ser>
          <c:idx val="3"/>
          <c:order val="3"/>
          <c:tx>
            <c:strRef>
              <c:f>[8]CampusGrafico!$B$13</c:f>
              <c:strCache>
                <c:ptCount val="1"/>
                <c:pt idx="0">
                  <c:v>16/17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[8]CampusGrafico!$C$9:$F$9</c:f>
              <c:strCache>
                <c:ptCount val="4"/>
                <c:pt idx="0">
                  <c:v>Valladolid</c:v>
                </c:pt>
                <c:pt idx="1">
                  <c:v>Soria</c:v>
                </c:pt>
                <c:pt idx="2">
                  <c:v>Segovia</c:v>
                </c:pt>
                <c:pt idx="3">
                  <c:v>Palencia</c:v>
                </c:pt>
              </c:strCache>
            </c:strRef>
          </c:cat>
          <c:val>
            <c:numRef>
              <c:f>[8]CampusGrafico!$C$13:$F$13</c:f>
              <c:numCache>
                <c:formatCode>General</c:formatCode>
                <c:ptCount val="4"/>
                <c:pt idx="0">
                  <c:v>8815</c:v>
                </c:pt>
                <c:pt idx="1">
                  <c:v>1651</c:v>
                </c:pt>
                <c:pt idx="2">
                  <c:v>1132</c:v>
                </c:pt>
                <c:pt idx="3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1-4E1F-A16A-9E66A6568804}"/>
            </c:ext>
          </c:extLst>
        </c:ser>
        <c:ser>
          <c:idx val="4"/>
          <c:order val="4"/>
          <c:tx>
            <c:strRef>
              <c:f>[8]CampusGrafico!$B$14</c:f>
              <c:strCache>
                <c:ptCount val="1"/>
                <c:pt idx="0">
                  <c:v>17/18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[8]CampusGrafico!$C$9:$F$9</c:f>
              <c:strCache>
                <c:ptCount val="4"/>
                <c:pt idx="0">
                  <c:v>Valladolid</c:v>
                </c:pt>
                <c:pt idx="1">
                  <c:v>Soria</c:v>
                </c:pt>
                <c:pt idx="2">
                  <c:v>Segovia</c:v>
                </c:pt>
                <c:pt idx="3">
                  <c:v>Palencia</c:v>
                </c:pt>
              </c:strCache>
            </c:strRef>
          </c:cat>
          <c:val>
            <c:numRef>
              <c:f>[8]CampusGrafico!$C$14:$F$14</c:f>
              <c:numCache>
                <c:formatCode>General</c:formatCode>
                <c:ptCount val="4"/>
                <c:pt idx="0">
                  <c:v>7553</c:v>
                </c:pt>
                <c:pt idx="1">
                  <c:v>1629</c:v>
                </c:pt>
                <c:pt idx="2">
                  <c:v>1285</c:v>
                </c:pt>
                <c:pt idx="3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61-4E1F-A16A-9E66A6568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4576"/>
        <c:axId val="56826112"/>
      </c:barChart>
      <c:catAx>
        <c:axId val="56824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6112"/>
        <c:crosses val="autoZero"/>
        <c:auto val="1"/>
        <c:lblAlgn val="ctr"/>
        <c:lblOffset val="100"/>
        <c:noMultiLvlLbl val="0"/>
      </c:catAx>
      <c:valAx>
        <c:axId val="568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45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Preinscritos en 1ª opción 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709514228702613"/>
          <c:y val="0.29313500498827133"/>
          <c:w val="0.56272158287906315"/>
          <c:h val="0.475760691678246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D4-4306-B951-57BDACC60621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DD4-4306-B951-57BDACC6062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DD4-4306-B951-57BDACC60621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DD4-4306-B951-57BDACC60621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DD4-4306-B951-57BDACC60621}"/>
              </c:ext>
            </c:extLst>
          </c:dPt>
          <c:dLbls>
            <c:dLbl>
              <c:idx val="0"/>
              <c:layout>
                <c:manualLayout>
                  <c:x val="-5.8992163346129813E-2"/>
                  <c:y val="-3.81138553589884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D4-4306-B951-57BDACC60621}"/>
                </c:ext>
              </c:extLst>
            </c:dLbl>
            <c:dLbl>
              <c:idx val="1"/>
              <c:layout>
                <c:manualLayout>
                  <c:x val="7.4720019428176996E-3"/>
                  <c:y val="2.8065071270032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D4-4306-B951-57BDACC60621}"/>
                </c:ext>
              </c:extLst>
            </c:dLbl>
            <c:dLbl>
              <c:idx val="2"/>
              <c:layout>
                <c:manualLayout>
                  <c:x val="-3.3982495960246961E-3"/>
                  <c:y val="3.76382377216828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D4-4306-B951-57BDACC60621}"/>
                </c:ext>
              </c:extLst>
            </c:dLbl>
            <c:dLbl>
              <c:idx val="3"/>
              <c:layout>
                <c:manualLayout>
                  <c:x val="-1.2428690893133627E-2"/>
                  <c:y val="1.0507061342753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D4-4306-B951-57BDACC60621}"/>
                </c:ext>
              </c:extLst>
            </c:dLbl>
            <c:dLbl>
              <c:idx val="4"/>
              <c:layout>
                <c:manualLayout>
                  <c:x val="-2.1313456814339483E-2"/>
                  <c:y val="-2.27990884600396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D4-4306-B951-57BDACC60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'[1]2.1.1.3demandaGrafico'!$D$8:$D$12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'[1]2.1.1.3demandaGrafico'!$E$8:$E$12</c:f>
              <c:numCache>
                <c:formatCode>General</c:formatCode>
                <c:ptCount val="5"/>
                <c:pt idx="0">
                  <c:v>480</c:v>
                </c:pt>
                <c:pt idx="1">
                  <c:v>3144</c:v>
                </c:pt>
                <c:pt idx="2">
                  <c:v>445</c:v>
                </c:pt>
                <c:pt idx="3">
                  <c:v>1284</c:v>
                </c:pt>
                <c:pt idx="4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D4-4306-B951-57BDACC60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latin typeface="+mn-lt"/>
              </a:rPr>
              <a:t>Personal</a:t>
            </a:r>
            <a:r>
              <a:rPr lang="es-ES" sz="1100" baseline="0">
                <a:latin typeface="+mn-lt"/>
              </a:rPr>
              <a:t> Docente e Investigador por categoría y sexo </a:t>
            </a:r>
            <a:r>
              <a:rPr lang="es-ES" sz="1100">
                <a:latin typeface="+mn-lt"/>
              </a:rPr>
              <a:t>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[9]PDICategoriaGrafico!$C$11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[9]PDICategoriaGrafico!$D$9:$O$10</c:f>
              <c:multiLvlStrCache>
                <c:ptCount val="12"/>
                <c:lvl>
                  <c:pt idx="0">
                    <c:v>Mujer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Hombre</c:v>
                  </c:pt>
                  <c:pt idx="4">
                    <c:v>Mujer</c:v>
                  </c:pt>
                  <c:pt idx="5">
                    <c:v>Hombre</c:v>
                  </c:pt>
                  <c:pt idx="6">
                    <c:v>Mujer</c:v>
                  </c:pt>
                  <c:pt idx="7">
                    <c:v>Hombre</c:v>
                  </c:pt>
                  <c:pt idx="8">
                    <c:v>Mujer</c:v>
                  </c:pt>
                  <c:pt idx="9">
                    <c:v>Hombre</c:v>
                  </c:pt>
                  <c:pt idx="10">
                    <c:v>Mujer</c:v>
                  </c:pt>
                  <c:pt idx="11">
                    <c:v>Hombre</c:v>
                  </c:pt>
                </c:lvl>
                <c:lvl>
                  <c:pt idx="0">
                    <c:v>CAUN</c:v>
                  </c:pt>
                  <c:pt idx="1">
                    <c:v>0</c:v>
                  </c:pt>
                  <c:pt idx="2">
                    <c:v>CAEU</c:v>
                  </c:pt>
                  <c:pt idx="3">
                    <c:v>0</c:v>
                  </c:pt>
                  <c:pt idx="4">
                    <c:v>PTUN</c:v>
                  </c:pt>
                  <c:pt idx="5">
                    <c:v>0</c:v>
                  </c:pt>
                  <c:pt idx="6">
                    <c:v>PTEU</c:v>
                  </c:pt>
                  <c:pt idx="7">
                    <c:v>0</c:v>
                  </c:pt>
                  <c:pt idx="8">
                    <c:v>TP</c:v>
                  </c:pt>
                  <c:pt idx="9">
                    <c:v>0</c:v>
                  </c:pt>
                  <c:pt idx="10">
                    <c:v>TC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[9]PDICategoriaGrafico!$D$11:$O$11</c:f>
              <c:numCache>
                <c:formatCode>General</c:formatCode>
                <c:ptCount val="12"/>
                <c:pt idx="0">
                  <c:v>17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78</c:v>
                </c:pt>
                <c:pt idx="5">
                  <c:v>61</c:v>
                </c:pt>
                <c:pt idx="6">
                  <c:v>6</c:v>
                </c:pt>
                <c:pt idx="7">
                  <c:v>1</c:v>
                </c:pt>
                <c:pt idx="8">
                  <c:v>33</c:v>
                </c:pt>
                <c:pt idx="9">
                  <c:v>21</c:v>
                </c:pt>
                <c:pt idx="10">
                  <c:v>64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D-4021-A559-9861FC052F3F}"/>
            </c:ext>
          </c:extLst>
        </c:ser>
        <c:ser>
          <c:idx val="3"/>
          <c:order val="1"/>
          <c:tx>
            <c:strRef>
              <c:f>[9]PDICategoriaGrafico!$C$12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[9]PDICategoriaGrafico!$D$9:$O$10</c:f>
              <c:multiLvlStrCache>
                <c:ptCount val="12"/>
                <c:lvl>
                  <c:pt idx="0">
                    <c:v>Mujer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Hombre</c:v>
                  </c:pt>
                  <c:pt idx="4">
                    <c:v>Mujer</c:v>
                  </c:pt>
                  <c:pt idx="5">
                    <c:v>Hombre</c:v>
                  </c:pt>
                  <c:pt idx="6">
                    <c:v>Mujer</c:v>
                  </c:pt>
                  <c:pt idx="7">
                    <c:v>Hombre</c:v>
                  </c:pt>
                  <c:pt idx="8">
                    <c:v>Mujer</c:v>
                  </c:pt>
                  <c:pt idx="9">
                    <c:v>Hombre</c:v>
                  </c:pt>
                  <c:pt idx="10">
                    <c:v>Mujer</c:v>
                  </c:pt>
                  <c:pt idx="11">
                    <c:v>Hombre</c:v>
                  </c:pt>
                </c:lvl>
                <c:lvl>
                  <c:pt idx="0">
                    <c:v>CAUN</c:v>
                  </c:pt>
                  <c:pt idx="1">
                    <c:v>0</c:v>
                  </c:pt>
                  <c:pt idx="2">
                    <c:v>CAEU</c:v>
                  </c:pt>
                  <c:pt idx="3">
                    <c:v>0</c:v>
                  </c:pt>
                  <c:pt idx="4">
                    <c:v>PTUN</c:v>
                  </c:pt>
                  <c:pt idx="5">
                    <c:v>0</c:v>
                  </c:pt>
                  <c:pt idx="6">
                    <c:v>PTEU</c:v>
                  </c:pt>
                  <c:pt idx="7">
                    <c:v>0</c:v>
                  </c:pt>
                  <c:pt idx="8">
                    <c:v>TP</c:v>
                  </c:pt>
                  <c:pt idx="9">
                    <c:v>0</c:v>
                  </c:pt>
                  <c:pt idx="10">
                    <c:v>TC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[9]PDICategoriaGrafico!$D$12:$O$12</c:f>
              <c:numCache>
                <c:formatCode>General</c:formatCode>
                <c:ptCount val="12"/>
                <c:pt idx="0">
                  <c:v>14</c:v>
                </c:pt>
                <c:pt idx="1">
                  <c:v>40</c:v>
                </c:pt>
                <c:pt idx="2">
                  <c:v>3</c:v>
                </c:pt>
                <c:pt idx="3">
                  <c:v>3</c:v>
                </c:pt>
                <c:pt idx="4">
                  <c:v>95</c:v>
                </c:pt>
                <c:pt idx="5">
                  <c:v>112</c:v>
                </c:pt>
                <c:pt idx="6">
                  <c:v>49</c:v>
                </c:pt>
                <c:pt idx="7">
                  <c:v>27</c:v>
                </c:pt>
                <c:pt idx="8">
                  <c:v>96</c:v>
                </c:pt>
                <c:pt idx="9">
                  <c:v>60</c:v>
                </c:pt>
                <c:pt idx="10">
                  <c:v>127</c:v>
                </c:pt>
                <c:pt idx="1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D-4021-A559-9861FC052F3F}"/>
            </c:ext>
          </c:extLst>
        </c:ser>
        <c:ser>
          <c:idx val="1"/>
          <c:order val="2"/>
          <c:tx>
            <c:strRef>
              <c:f>[9]PDICategoriaGrafico!$C$13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[9]PDICategoriaGrafico!$D$9:$O$10</c:f>
              <c:multiLvlStrCache>
                <c:ptCount val="12"/>
                <c:lvl>
                  <c:pt idx="0">
                    <c:v>Mujer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Hombre</c:v>
                  </c:pt>
                  <c:pt idx="4">
                    <c:v>Mujer</c:v>
                  </c:pt>
                  <c:pt idx="5">
                    <c:v>Hombre</c:v>
                  </c:pt>
                  <c:pt idx="6">
                    <c:v>Mujer</c:v>
                  </c:pt>
                  <c:pt idx="7">
                    <c:v>Hombre</c:v>
                  </c:pt>
                  <c:pt idx="8">
                    <c:v>Mujer</c:v>
                  </c:pt>
                  <c:pt idx="9">
                    <c:v>Hombre</c:v>
                  </c:pt>
                  <c:pt idx="10">
                    <c:v>Mujer</c:v>
                  </c:pt>
                  <c:pt idx="11">
                    <c:v>Hombre</c:v>
                  </c:pt>
                </c:lvl>
                <c:lvl>
                  <c:pt idx="0">
                    <c:v>CAUN</c:v>
                  </c:pt>
                  <c:pt idx="1">
                    <c:v>0</c:v>
                  </c:pt>
                  <c:pt idx="2">
                    <c:v>CAEU</c:v>
                  </c:pt>
                  <c:pt idx="3">
                    <c:v>0</c:v>
                  </c:pt>
                  <c:pt idx="4">
                    <c:v>PTUN</c:v>
                  </c:pt>
                  <c:pt idx="5">
                    <c:v>0</c:v>
                  </c:pt>
                  <c:pt idx="6">
                    <c:v>PTEU</c:v>
                  </c:pt>
                  <c:pt idx="7">
                    <c:v>0</c:v>
                  </c:pt>
                  <c:pt idx="8">
                    <c:v>TP</c:v>
                  </c:pt>
                  <c:pt idx="9">
                    <c:v>0</c:v>
                  </c:pt>
                  <c:pt idx="10">
                    <c:v>TC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[9]PDICategoriaGrafico!$D$13:$O$13</c:f>
              <c:numCache>
                <c:formatCode>General</c:formatCode>
                <c:ptCount val="12"/>
                <c:pt idx="0">
                  <c:v>27</c:v>
                </c:pt>
                <c:pt idx="1">
                  <c:v>70</c:v>
                </c:pt>
                <c:pt idx="2">
                  <c:v>5</c:v>
                </c:pt>
                <c:pt idx="3">
                  <c:v>4</c:v>
                </c:pt>
                <c:pt idx="4">
                  <c:v>64</c:v>
                </c:pt>
                <c:pt idx="5">
                  <c:v>103</c:v>
                </c:pt>
                <c:pt idx="6">
                  <c:v>10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19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D-4021-A559-9861FC052F3F}"/>
            </c:ext>
          </c:extLst>
        </c:ser>
        <c:ser>
          <c:idx val="2"/>
          <c:order val="3"/>
          <c:tx>
            <c:strRef>
              <c:f>[9]PDICategoriaGrafico!$C$14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[9]PDICategoriaGrafico!$D$9:$O$10</c:f>
              <c:multiLvlStrCache>
                <c:ptCount val="12"/>
                <c:lvl>
                  <c:pt idx="0">
                    <c:v>Mujer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Hombre</c:v>
                  </c:pt>
                  <c:pt idx="4">
                    <c:v>Mujer</c:v>
                  </c:pt>
                  <c:pt idx="5">
                    <c:v>Hombre</c:v>
                  </c:pt>
                  <c:pt idx="6">
                    <c:v>Mujer</c:v>
                  </c:pt>
                  <c:pt idx="7">
                    <c:v>Hombre</c:v>
                  </c:pt>
                  <c:pt idx="8">
                    <c:v>Mujer</c:v>
                  </c:pt>
                  <c:pt idx="9">
                    <c:v>Hombre</c:v>
                  </c:pt>
                  <c:pt idx="10">
                    <c:v>Mujer</c:v>
                  </c:pt>
                  <c:pt idx="11">
                    <c:v>Hombre</c:v>
                  </c:pt>
                </c:lvl>
                <c:lvl>
                  <c:pt idx="0">
                    <c:v>CAUN</c:v>
                  </c:pt>
                  <c:pt idx="1">
                    <c:v>0</c:v>
                  </c:pt>
                  <c:pt idx="2">
                    <c:v>CAEU</c:v>
                  </c:pt>
                  <c:pt idx="3">
                    <c:v>0</c:v>
                  </c:pt>
                  <c:pt idx="4">
                    <c:v>PTUN</c:v>
                  </c:pt>
                  <c:pt idx="5">
                    <c:v>0</c:v>
                  </c:pt>
                  <c:pt idx="6">
                    <c:v>PTEU</c:v>
                  </c:pt>
                  <c:pt idx="7">
                    <c:v>0</c:v>
                  </c:pt>
                  <c:pt idx="8">
                    <c:v>TP</c:v>
                  </c:pt>
                  <c:pt idx="9">
                    <c:v>0</c:v>
                  </c:pt>
                  <c:pt idx="10">
                    <c:v>TC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[9]PDICategoriaGrafico!$D$14:$O$14</c:f>
              <c:numCache>
                <c:formatCode>General</c:formatCode>
                <c:ptCount val="12"/>
                <c:pt idx="0">
                  <c:v>7</c:v>
                </c:pt>
                <c:pt idx="1">
                  <c:v>37</c:v>
                </c:pt>
                <c:pt idx="2">
                  <c:v>1</c:v>
                </c:pt>
                <c:pt idx="3">
                  <c:v>7</c:v>
                </c:pt>
                <c:pt idx="4">
                  <c:v>41</c:v>
                </c:pt>
                <c:pt idx="5">
                  <c:v>130</c:v>
                </c:pt>
                <c:pt idx="6">
                  <c:v>9</c:v>
                </c:pt>
                <c:pt idx="7">
                  <c:v>35</c:v>
                </c:pt>
                <c:pt idx="8">
                  <c:v>19</c:v>
                </c:pt>
                <c:pt idx="9">
                  <c:v>52</c:v>
                </c:pt>
                <c:pt idx="10">
                  <c:v>13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9D-4021-A559-9861FC052F3F}"/>
            </c:ext>
          </c:extLst>
        </c:ser>
        <c:ser>
          <c:idx val="4"/>
          <c:order val="4"/>
          <c:tx>
            <c:strRef>
              <c:f>[9]PDICategoriaGrafico!$C$15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[9]PDICategoriaGrafico!$D$9:$O$10</c:f>
              <c:multiLvlStrCache>
                <c:ptCount val="12"/>
                <c:lvl>
                  <c:pt idx="0">
                    <c:v>Mujer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Hombre</c:v>
                  </c:pt>
                  <c:pt idx="4">
                    <c:v>Mujer</c:v>
                  </c:pt>
                  <c:pt idx="5">
                    <c:v>Hombre</c:v>
                  </c:pt>
                  <c:pt idx="6">
                    <c:v>Mujer</c:v>
                  </c:pt>
                  <c:pt idx="7">
                    <c:v>Hombre</c:v>
                  </c:pt>
                  <c:pt idx="8">
                    <c:v>Mujer</c:v>
                  </c:pt>
                  <c:pt idx="9">
                    <c:v>Hombre</c:v>
                  </c:pt>
                  <c:pt idx="10">
                    <c:v>Mujer</c:v>
                  </c:pt>
                  <c:pt idx="11">
                    <c:v>Hombre</c:v>
                  </c:pt>
                </c:lvl>
                <c:lvl>
                  <c:pt idx="0">
                    <c:v>CAUN</c:v>
                  </c:pt>
                  <c:pt idx="1">
                    <c:v>0</c:v>
                  </c:pt>
                  <c:pt idx="2">
                    <c:v>CAEU</c:v>
                  </c:pt>
                  <c:pt idx="3">
                    <c:v>0</c:v>
                  </c:pt>
                  <c:pt idx="4">
                    <c:v>PTUN</c:v>
                  </c:pt>
                  <c:pt idx="5">
                    <c:v>0</c:v>
                  </c:pt>
                  <c:pt idx="6">
                    <c:v>PTEU</c:v>
                  </c:pt>
                  <c:pt idx="7">
                    <c:v>0</c:v>
                  </c:pt>
                  <c:pt idx="8">
                    <c:v>TP</c:v>
                  </c:pt>
                  <c:pt idx="9">
                    <c:v>0</c:v>
                  </c:pt>
                  <c:pt idx="10">
                    <c:v>TC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[9]PDICategoriaGrafico!$D$15:$O$15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1</c:v>
                </c:pt>
                <c:pt idx="3">
                  <c:v>2</c:v>
                </c:pt>
                <c:pt idx="4">
                  <c:v>22</c:v>
                </c:pt>
                <c:pt idx="5">
                  <c:v>30</c:v>
                </c:pt>
                <c:pt idx="6">
                  <c:v>2</c:v>
                </c:pt>
                <c:pt idx="7">
                  <c:v>1</c:v>
                </c:pt>
                <c:pt idx="8">
                  <c:v>28</c:v>
                </c:pt>
                <c:pt idx="9">
                  <c:v>8</c:v>
                </c:pt>
                <c:pt idx="10">
                  <c:v>304</c:v>
                </c:pt>
                <c:pt idx="1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9D-4021-A559-9861FC05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904"/>
        <c:axId val="466032336"/>
      </c:barChart>
      <c:catAx>
        <c:axId val="466033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336"/>
        <c:crosses val="autoZero"/>
        <c:auto val="1"/>
        <c:lblAlgn val="ctr"/>
        <c:lblOffset val="100"/>
        <c:noMultiLvlLbl val="0"/>
      </c:catAx>
      <c:valAx>
        <c:axId val="4660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Personal Docente e Investigador  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[9]PDICategoriaGrafico!$W$10</c:f>
              <c:strCache>
                <c:ptCount val="1"/>
                <c:pt idx="0">
                  <c:v>Funcionario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[9]PDICategoriaGrafico!$V$11:$V$15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[9]PDICategoriaGrafico!$W$11:$W$15</c:f>
              <c:numCache>
                <c:formatCode>General</c:formatCode>
                <c:ptCount val="5"/>
                <c:pt idx="0">
                  <c:v>194</c:v>
                </c:pt>
                <c:pt idx="1">
                  <c:v>343</c:v>
                </c:pt>
                <c:pt idx="2">
                  <c:v>298</c:v>
                </c:pt>
                <c:pt idx="3">
                  <c:v>267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A-431C-8B62-C5BE9CC22F4E}"/>
            </c:ext>
          </c:extLst>
        </c:ser>
        <c:ser>
          <c:idx val="1"/>
          <c:order val="1"/>
          <c:tx>
            <c:strRef>
              <c:f>[9]PDICategoriaGrafico!$X$10</c:f>
              <c:strCache>
                <c:ptCount val="1"/>
                <c:pt idx="0">
                  <c:v>Doctor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[9]PDICategoriaGrafico!$V$11:$V$15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[9]PDICategoriaGrafico!$X$11:$X$15</c:f>
              <c:numCache>
                <c:formatCode>General</c:formatCode>
                <c:ptCount val="5"/>
                <c:pt idx="0">
                  <c:v>279</c:v>
                </c:pt>
                <c:pt idx="1">
                  <c:v>550</c:v>
                </c:pt>
                <c:pt idx="2">
                  <c:v>340</c:v>
                </c:pt>
                <c:pt idx="3">
                  <c:v>328</c:v>
                </c:pt>
                <c:pt idx="4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A-431C-8B62-C5BE9CC2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12480"/>
        <c:axId val="109003520"/>
      </c:barChart>
      <c:catAx>
        <c:axId val="10741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003520"/>
        <c:crosses val="autoZero"/>
        <c:auto val="1"/>
        <c:lblAlgn val="ctr"/>
        <c:lblOffset val="100"/>
        <c:noMultiLvlLbl val="0"/>
      </c:catAx>
      <c:valAx>
        <c:axId val="109003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41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0" baseline="0">
                <a:effectLst/>
              </a:rPr>
              <a:t>Personal Docente e Investigador equivalente a tiempo completo (17/18)</a:t>
            </a:r>
            <a:endParaRPr lang="es-ES" sz="1100">
              <a:effectLst/>
            </a:endParaRPr>
          </a:p>
        </c:rich>
      </c:tx>
      <c:layout>
        <c:manualLayout>
          <c:xMode val="edge"/>
          <c:yMode val="edge"/>
          <c:x val="0.16954830242993932"/>
          <c:y val="6.4009737913196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47746075466804"/>
          <c:y val="0.34373068872720025"/>
          <c:w val="0.60474917449835308"/>
          <c:h val="0.47974166865505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C56-467B-A0DD-4F404D185D3B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258C-4225-A1C9-93A3CFB8630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58C-4225-A1C9-93A3CFB86308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58C-4225-A1C9-93A3CFB86308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C56-467B-A0DD-4F404D185D3B}"/>
              </c:ext>
            </c:extLst>
          </c:dPt>
          <c:dLbls>
            <c:dLbl>
              <c:idx val="1"/>
              <c:layout>
                <c:manualLayout>
                  <c:x val="-4.8263438901123272E-2"/>
                  <c:y val="0.12824386951631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8C-4225-A1C9-93A3CFB86308}"/>
                </c:ext>
              </c:extLst>
            </c:dLbl>
            <c:dLbl>
              <c:idx val="2"/>
              <c:layout>
                <c:manualLayout>
                  <c:x val="3.2510020754447949E-2"/>
                  <c:y val="4.5198050243719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8C-4225-A1C9-93A3CFB86308}"/>
                </c:ext>
              </c:extLst>
            </c:dLbl>
            <c:dLbl>
              <c:idx val="3"/>
              <c:layout>
                <c:manualLayout>
                  <c:x val="-4.0329008169753426E-2"/>
                  <c:y val="-0.13016842894638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8C-4225-A1C9-93A3CFB863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[9]PDICategoriaGrafico!$V$11:$V$15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[9]PDICategoriaGrafico!$Y$11:$Y$15</c:f>
              <c:numCache>
                <c:formatCode>General</c:formatCode>
                <c:ptCount val="5"/>
                <c:pt idx="0">
                  <c:v>307.625</c:v>
                </c:pt>
                <c:pt idx="1">
                  <c:v>675.25</c:v>
                </c:pt>
                <c:pt idx="2">
                  <c:v>353</c:v>
                </c:pt>
                <c:pt idx="3">
                  <c:v>372.75</c:v>
                </c:pt>
                <c:pt idx="4">
                  <c:v>320.5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8C-4225-A1C9-93A3CFB863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Lugar de nacimiento del personal docente e investigador (17/18)</a:t>
            </a:r>
          </a:p>
        </c:rich>
      </c:tx>
      <c:layout>
        <c:manualLayout>
          <c:xMode val="edge"/>
          <c:yMode val="edge"/>
          <c:x val="0.11516583682726976"/>
          <c:y val="3.509799798716768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16050613760619"/>
          <c:y val="0.34640017433788867"/>
          <c:w val="0.55860170317138513"/>
          <c:h val="0.469995270621151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8895792322834646E-2"/>
                  <c:y val="-6.4727351558931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92-4C15-B5BE-8609D5357480}"/>
                </c:ext>
              </c:extLst>
            </c:dLbl>
            <c:dLbl>
              <c:idx val="1"/>
              <c:layout>
                <c:manualLayout>
                  <c:x val="8.0298206357631935E-2"/>
                  <c:y val="3.488977395443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92-4C15-B5BE-8609D5357480}"/>
                </c:ext>
              </c:extLst>
            </c:dLbl>
            <c:dLbl>
              <c:idx val="2"/>
              <c:layout>
                <c:manualLayout>
                  <c:x val="-1.4720856399500345E-2"/>
                  <c:y val="-4.0992917854531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92-4C15-B5BE-8609D5357480}"/>
                </c:ext>
              </c:extLst>
            </c:dLbl>
            <c:dLbl>
              <c:idx val="3"/>
              <c:layout>
                <c:manualLayout>
                  <c:x val="5.7159667541557303E-2"/>
                  <c:y val="-2.09200933216681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92-4C15-B5BE-8609D5357480}"/>
                </c:ext>
              </c:extLst>
            </c:dLbl>
            <c:dLbl>
              <c:idx val="4"/>
              <c:layout>
                <c:manualLayout>
                  <c:x val="1.2607174103237255E-3"/>
                  <c:y val="-0.338966535433073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92-4C15-B5BE-8609D53574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[9]LugarNacimientoGrafico!$B$8:$B$11</c:f>
              <c:strCache>
                <c:ptCount val="4"/>
                <c:pt idx="0">
                  <c:v>Resto Castilla y León</c:v>
                </c:pt>
                <c:pt idx="1">
                  <c:v>Valladolid</c:v>
                </c:pt>
                <c:pt idx="2">
                  <c:v>Otras Comunidades</c:v>
                </c:pt>
                <c:pt idx="3">
                  <c:v>Extranjeros</c:v>
                </c:pt>
              </c:strCache>
            </c:strRef>
          </c:cat>
          <c:val>
            <c:numRef>
              <c:f>[9]LugarNacimientoGrafico!$C$8:$C$11</c:f>
              <c:numCache>
                <c:formatCode>General</c:formatCode>
                <c:ptCount val="4"/>
                <c:pt idx="0">
                  <c:v>886</c:v>
                </c:pt>
                <c:pt idx="1">
                  <c:v>920</c:v>
                </c:pt>
                <c:pt idx="2">
                  <c:v>595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92-4C15-B5BE-8609D53574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Lugar de nacimiento del personal docente e investigador extranjero  (17/18)</a:t>
            </a:r>
          </a:p>
        </c:rich>
      </c:tx>
      <c:layout>
        <c:manualLayout>
          <c:xMode val="edge"/>
          <c:yMode val="edge"/>
          <c:x val="0.10963333216439207"/>
          <c:y val="3.509799798716768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16050613760619"/>
          <c:y val="0.34640017433788867"/>
          <c:w val="0.55860170317138513"/>
          <c:h val="0.469995270621151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7662523314388498E-3"/>
                  <c:y val="-7.3140878722915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052579268920897E-2"/>
                      <c:h val="0.133333372217373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006-4EE7-9ACD-83D75F34E1A4}"/>
                </c:ext>
              </c:extLst>
            </c:dLbl>
            <c:dLbl>
              <c:idx val="1"/>
              <c:layout>
                <c:manualLayout>
                  <c:x val="2.876445012893547E-2"/>
                  <c:y val="5.2588233475716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06-4EE7-9ACD-83D75F34E1A4}"/>
                </c:ext>
              </c:extLst>
            </c:dLbl>
            <c:dLbl>
              <c:idx val="2"/>
              <c:layout>
                <c:manualLayout>
                  <c:x val="-2.7365314550116978E-2"/>
                  <c:y val="2.1913683847676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06-4EE7-9ACD-83D75F34E1A4}"/>
                </c:ext>
              </c:extLst>
            </c:dLbl>
            <c:dLbl>
              <c:idx val="3"/>
              <c:layout>
                <c:manualLayout>
                  <c:x val="7.9338295017108262E-2"/>
                  <c:y val="-0.16646840666911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06-4EE7-9ACD-83D75F34E1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[9]LugarNacimientoGrafico!$B$37:$B$40</c:f>
              <c:strCache>
                <c:ptCount val="4"/>
                <c:pt idx="0">
                  <c:v>África</c:v>
                </c:pt>
                <c:pt idx="1">
                  <c:v>América</c:v>
                </c:pt>
                <c:pt idx="2">
                  <c:v>Asia</c:v>
                </c:pt>
                <c:pt idx="3">
                  <c:v>Europa</c:v>
                </c:pt>
              </c:strCache>
            </c:strRef>
          </c:cat>
          <c:val>
            <c:numRef>
              <c:f>[9]LugarNacimientoGrafico!$C$37:$C$40</c:f>
              <c:numCache>
                <c:formatCode>General</c:formatCode>
                <c:ptCount val="4"/>
                <c:pt idx="0">
                  <c:v>7</c:v>
                </c:pt>
                <c:pt idx="1">
                  <c:v>34</c:v>
                </c:pt>
                <c:pt idx="2">
                  <c:v>5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06-4EE7-9ACD-83D75F34E1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Pirámide de Edades (17/18)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[9]EdadSexoGraf!$J$7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[9]EdadSexoGraf!$I$8:$I$16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&gt;64</c:v>
                </c:pt>
              </c:strCache>
            </c:strRef>
          </c:cat>
          <c:val>
            <c:numRef>
              <c:f>[9]EdadSexoGraf!$J$8:$J$16</c:f>
              <c:numCache>
                <c:formatCode>General</c:formatCode>
                <c:ptCount val="9"/>
                <c:pt idx="0">
                  <c:v>1.288244766505636</c:v>
                </c:pt>
                <c:pt idx="1">
                  <c:v>2.818035426731079</c:v>
                </c:pt>
                <c:pt idx="2">
                  <c:v>5.273752012882448</c:v>
                </c:pt>
                <c:pt idx="3">
                  <c:v>6.5217391304347823</c:v>
                </c:pt>
                <c:pt idx="4">
                  <c:v>8.2528180354267313</c:v>
                </c:pt>
                <c:pt idx="5">
                  <c:v>9.5008051529790656</c:v>
                </c:pt>
                <c:pt idx="6">
                  <c:v>7.5684380032206118</c:v>
                </c:pt>
                <c:pt idx="7">
                  <c:v>4.0257648953301128</c:v>
                </c:pt>
                <c:pt idx="8">
                  <c:v>2.0933977455716586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6-45DE-BCF3-F3E49794BD00}"/>
            </c:ext>
          </c:extLst>
        </c:ser>
        <c:ser>
          <c:idx val="1"/>
          <c:order val="1"/>
          <c:tx>
            <c:strRef>
              <c:f>[9]EdadSexoGraf!$K$7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[9]EdadSexoGraf!$I$8:$I$16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&gt;64</c:v>
                </c:pt>
              </c:strCache>
            </c:strRef>
          </c:cat>
          <c:val>
            <c:numRef>
              <c:f>[9]EdadSexoGraf!$K$8:$K$16</c:f>
              <c:numCache>
                <c:formatCode>General</c:formatCode>
                <c:ptCount val="9"/>
                <c:pt idx="0">
                  <c:v>-0.56360708534621573</c:v>
                </c:pt>
                <c:pt idx="1">
                  <c:v>-1.8518518518518519</c:v>
                </c:pt>
                <c:pt idx="2">
                  <c:v>-3.2206119162640903</c:v>
                </c:pt>
                <c:pt idx="3">
                  <c:v>-4.8711755233494367</c:v>
                </c:pt>
                <c:pt idx="4">
                  <c:v>-7.2061191626409018</c:v>
                </c:pt>
                <c:pt idx="5">
                  <c:v>-11.433172302737519</c:v>
                </c:pt>
                <c:pt idx="6">
                  <c:v>-10.426731078904991</c:v>
                </c:pt>
                <c:pt idx="7">
                  <c:v>-7.2866344605475044</c:v>
                </c:pt>
                <c:pt idx="8">
                  <c:v>-5.7971014492753623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6-45DE-BCF3-F3E49794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0605440"/>
        <c:axId val="110606976"/>
      </c:barChart>
      <c:catAx>
        <c:axId val="110605440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low"/>
        <c:crossAx val="110606976"/>
        <c:crosses val="autoZero"/>
        <c:auto val="1"/>
        <c:lblAlgn val="ctr"/>
        <c:lblOffset val="100"/>
        <c:noMultiLvlLbl val="0"/>
      </c:catAx>
      <c:valAx>
        <c:axId val="11060697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1060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b="1"/>
              <a:t>PAS funcionario </a:t>
            </a:r>
            <a:r>
              <a:rPr lang="es-ES" b="1" baseline="0"/>
              <a:t>por sexo y niveles 17/18 (índice de concentración) 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[10]FuncEscalasGraf!$B$6</c:f>
              <c:strCache>
                <c:ptCount val="1"/>
                <c:pt idx="0">
                  <c:v>Nivel 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[10]FuncEscalasGraf!$C$6:$D$6</c:f>
              <c:numCache>
                <c:formatCode>General</c:formatCode>
                <c:ptCount val="2"/>
                <c:pt idx="0">
                  <c:v>123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5-499A-ABDB-F3F3C2EF1A55}"/>
            </c:ext>
          </c:extLst>
        </c:ser>
        <c:ser>
          <c:idx val="1"/>
          <c:order val="1"/>
          <c:tx>
            <c:strRef>
              <c:f>[10]FuncEscalasGraf!$B$7</c:f>
              <c:strCache>
                <c:ptCount val="1"/>
                <c:pt idx="0">
                  <c:v>Nivel 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[10]FuncEscalasGraf!$C$7:$D$7</c:f>
              <c:numCache>
                <c:formatCode>General</c:formatCode>
                <c:ptCount val="2"/>
                <c:pt idx="0">
                  <c:v>106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5-499A-ABDB-F3F3C2EF1A55}"/>
            </c:ext>
          </c:extLst>
        </c:ser>
        <c:ser>
          <c:idx val="2"/>
          <c:order val="2"/>
          <c:tx>
            <c:strRef>
              <c:f>[10]FuncEscalasGraf!$B$8</c:f>
              <c:strCache>
                <c:ptCount val="1"/>
                <c:pt idx="0">
                  <c:v>Nivel 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[10]FuncEscalasGraf!$C$8:$D$8</c:f>
              <c:numCache>
                <c:formatCode>General</c:formatCode>
                <c:ptCount val="2"/>
                <c:pt idx="0">
                  <c:v>38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5-499A-ABDB-F3F3C2EF1A55}"/>
            </c:ext>
          </c:extLst>
        </c:ser>
        <c:ser>
          <c:idx val="3"/>
          <c:order val="3"/>
          <c:tx>
            <c:strRef>
              <c:f>[10]FuncEscalasGraf!$B$9</c:f>
              <c:strCache>
                <c:ptCount val="1"/>
                <c:pt idx="0">
                  <c:v>Nivel 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[10]FuncEscalasGraf!$C$9:$D$9</c:f>
              <c:numCache>
                <c:formatCode>General</c:formatCode>
                <c:ptCount val="2"/>
                <c:pt idx="0">
                  <c:v>12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25-499A-ABDB-F3F3C2EF1A55}"/>
            </c:ext>
          </c:extLst>
        </c:ser>
        <c:ser>
          <c:idx val="4"/>
          <c:order val="4"/>
          <c:tx>
            <c:strRef>
              <c:f>[10]FuncEscalasGraf!$B$10</c:f>
              <c:strCache>
                <c:ptCount val="1"/>
                <c:pt idx="0">
                  <c:v>Nivel 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[10]FuncEscalasGraf!$C$10:$D$10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25-499A-ABDB-F3F3C2EF1A55}"/>
            </c:ext>
          </c:extLst>
        </c:ser>
        <c:ser>
          <c:idx val="5"/>
          <c:order val="5"/>
          <c:tx>
            <c:strRef>
              <c:f>[10]FuncEscalasGraf!$B$11</c:f>
              <c:strCache>
                <c:ptCount val="1"/>
                <c:pt idx="0">
                  <c:v>Nivel 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[10]FuncEscalasGraf!$C$11:$D$11</c:f>
              <c:numCache>
                <c:formatCode>General</c:formatCode>
                <c:ptCount val="2"/>
                <c:pt idx="0">
                  <c:v>24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25-499A-ABDB-F3F3C2EF1A55}"/>
            </c:ext>
          </c:extLst>
        </c:ser>
        <c:ser>
          <c:idx val="6"/>
          <c:order val="6"/>
          <c:tx>
            <c:strRef>
              <c:f>[10]FuncEscalasGraf!$B$12</c:f>
              <c:strCache>
                <c:ptCount val="1"/>
                <c:pt idx="0">
                  <c:v>Nivel 26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[10]FuncEscalasGraf!$C$12:$D$12</c:f>
              <c:numCache>
                <c:formatCode>General</c:formatCod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25-499A-ABDB-F3F3C2EF1A55}"/>
            </c:ext>
          </c:extLst>
        </c:ser>
        <c:ser>
          <c:idx val="7"/>
          <c:order val="7"/>
          <c:tx>
            <c:strRef>
              <c:f>[10]FuncEscalasGraf!$B$13</c:f>
              <c:strCache>
                <c:ptCount val="1"/>
                <c:pt idx="0">
                  <c:v>Nivel 27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[10]FuncEscalasGraf!$C$13:$D$13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25-499A-ABDB-F3F3C2EF1A55}"/>
            </c:ext>
          </c:extLst>
        </c:ser>
        <c:ser>
          <c:idx val="8"/>
          <c:order val="8"/>
          <c:tx>
            <c:strRef>
              <c:f>[10]FuncEscalasGraf!$B$14</c:f>
              <c:strCache>
                <c:ptCount val="1"/>
                <c:pt idx="0">
                  <c:v>Nivel 28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[10]FuncEscalasGraf!$C$14:$D$14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25-499A-ABDB-F3F3C2EF1A55}"/>
            </c:ext>
          </c:extLst>
        </c:ser>
        <c:ser>
          <c:idx val="9"/>
          <c:order val="9"/>
          <c:tx>
            <c:strRef>
              <c:f>[10]FuncEscalasGraf!$B$15</c:f>
              <c:strCache>
                <c:ptCount val="1"/>
                <c:pt idx="0">
                  <c:v>Nivel 30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[10]FuncEscalasGraf!$C$5:$D$5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[10]FuncEscalasGraf!$C$15:$D$15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25-499A-ABDB-F3F3C2EF1A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5853808"/>
        <c:axId val="415855768"/>
        <c:axId val="0"/>
      </c:bar3DChart>
      <c:catAx>
        <c:axId val="41585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5855768"/>
        <c:crosses val="autoZero"/>
        <c:auto val="1"/>
        <c:lblAlgn val="ctr"/>
        <c:lblOffset val="100"/>
        <c:noMultiLvlLbl val="0"/>
      </c:catAx>
      <c:valAx>
        <c:axId val="41585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5853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PAS funcionario por puesto de destino (17/18) </a:t>
            </a:r>
          </a:p>
        </c:rich>
      </c:tx>
      <c:layout>
        <c:manualLayout>
          <c:xMode val="edge"/>
          <c:yMode val="edge"/>
          <c:x val="0.22850620058529736"/>
          <c:y val="5.10175316483232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4840332458442"/>
          <c:y val="0.36080915299952182"/>
          <c:w val="0.57599498382124981"/>
          <c:h val="0.4778779840848806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6291557305336938E-2"/>
                  <c:y val="-1.67799190847000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82-4360-A116-6F78C567ED47}"/>
                </c:ext>
              </c:extLst>
            </c:dLbl>
            <c:dLbl>
              <c:idx val="1"/>
              <c:layout>
                <c:manualLayout>
                  <c:x val="0.12072053493313335"/>
                  <c:y val="-4.1811311454983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82-4360-A116-6F78C567ED47}"/>
                </c:ext>
              </c:extLst>
            </c:dLbl>
            <c:dLbl>
              <c:idx val="2"/>
              <c:layout>
                <c:manualLayout>
                  <c:x val="2.2433445819272591E-2"/>
                  <c:y val="-4.33402523387905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82-4360-A116-6F78C567ED47}"/>
                </c:ext>
              </c:extLst>
            </c:dLbl>
            <c:dLbl>
              <c:idx val="3"/>
              <c:layout>
                <c:manualLayout>
                  <c:x val="4.8826224846894931E-2"/>
                  <c:y val="2.074657334499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82-4360-A116-6F78C567ED47}"/>
                </c:ext>
              </c:extLst>
            </c:dLbl>
            <c:dLbl>
              <c:idx val="4"/>
              <c:layout>
                <c:manualLayout>
                  <c:x val="6.4537568397170689E-2"/>
                  <c:y val="4.5513199738921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82-4360-A116-6F78C567ED47}"/>
                </c:ext>
              </c:extLst>
            </c:dLbl>
            <c:dLbl>
              <c:idx val="5"/>
              <c:layout>
                <c:manualLayout>
                  <c:x val="-2.5165173174542893E-2"/>
                  <c:y val="7.2158287906319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82-4360-A116-6F78C567ED47}"/>
                </c:ext>
              </c:extLst>
            </c:dLbl>
            <c:dLbl>
              <c:idx val="6"/>
              <c:layout>
                <c:manualLayout>
                  <c:x val="-3.2009431024511842E-2"/>
                  <c:y val="-5.6552653140579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82-4360-A116-6F78C567ED47}"/>
                </c:ext>
              </c:extLst>
            </c:dLbl>
            <c:dLbl>
              <c:idx val="7"/>
              <c:layout>
                <c:manualLayout>
                  <c:x val="6.3008165645960915E-2"/>
                  <c:y val="-2.465712504169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82-4360-A116-6F78C567E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[10]FuncEscalasGraf!$A$26:$A$33</c:f>
              <c:strCache>
                <c:ptCount val="8"/>
                <c:pt idx="0">
                  <c:v>Gerente, Vicegerentes/Jefes de Servicio/Técnicos Asesores</c:v>
                </c:pt>
                <c:pt idx="1">
                  <c:v>Directores/Técnicos Asesores de Biblioteca</c:v>
                </c:pt>
                <c:pt idx="2">
                  <c:v>Jefes de Sección</c:v>
                </c:pt>
                <c:pt idx="3">
                  <c:v>Secretaría Cargos</c:v>
                </c:pt>
                <c:pt idx="4">
                  <c:v>Secretarías Administrativas (Centros)</c:v>
                </c:pt>
                <c:pt idx="5">
                  <c:v>Departamentos</c:v>
                </c:pt>
                <c:pt idx="6">
                  <c:v>Jefes de Negociado</c:v>
                </c:pt>
                <c:pt idx="7">
                  <c:v>Puesto Base Administración</c:v>
                </c:pt>
              </c:strCache>
            </c:strRef>
          </c:cat>
          <c:val>
            <c:numRef>
              <c:f>[10]FuncEscalasGraf!$B$26:$B$33</c:f>
              <c:numCache>
                <c:formatCode>General</c:formatCode>
                <c:ptCount val="8"/>
                <c:pt idx="0">
                  <c:v>35</c:v>
                </c:pt>
                <c:pt idx="1">
                  <c:v>23</c:v>
                </c:pt>
                <c:pt idx="2">
                  <c:v>68</c:v>
                </c:pt>
                <c:pt idx="3">
                  <c:v>17</c:v>
                </c:pt>
                <c:pt idx="4">
                  <c:v>55</c:v>
                </c:pt>
                <c:pt idx="5">
                  <c:v>70</c:v>
                </c:pt>
                <c:pt idx="6">
                  <c:v>82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82-4360-A116-6F78C567ED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PAS funcionario por escalas (17/18)</a:t>
            </a:r>
          </a:p>
        </c:rich>
      </c:tx>
      <c:layout>
        <c:manualLayout>
          <c:xMode val="edge"/>
          <c:yMode val="edge"/>
          <c:x val="0.23998605696669451"/>
          <c:y val="7.096729187921337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69280032294112"/>
          <c:y val="0.3122393911287405"/>
          <c:w val="0.59971378490982463"/>
          <c:h val="0.4948812977325202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1156332269355621E-2"/>
                  <c:y val="-6.4118194903057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FD-45B4-866E-14B238DE306F}"/>
                </c:ext>
              </c:extLst>
            </c:dLbl>
            <c:dLbl>
              <c:idx val="1"/>
              <c:layout>
                <c:manualLayout>
                  <c:x val="4.6413096668001504E-3"/>
                  <c:y val="-4.9209251528122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D-45B4-866E-14B238DE306F}"/>
                </c:ext>
              </c:extLst>
            </c:dLbl>
            <c:dLbl>
              <c:idx val="2"/>
              <c:layout>
                <c:manualLayout>
                  <c:x val="0.15863668949711102"/>
                  <c:y val="9.44066202251034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D-45B4-866E-14B238DE306F}"/>
                </c:ext>
              </c:extLst>
            </c:dLbl>
            <c:dLbl>
              <c:idx val="3"/>
              <c:layout>
                <c:manualLayout>
                  <c:x val="-7.8324138054171894E-3"/>
                  <c:y val="-3.4589360540458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FD-45B4-866E-14B238DE30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FD-45B4-866E-14B238DE306F}"/>
                </c:ext>
              </c:extLst>
            </c:dLbl>
            <c:dLbl>
              <c:idx val="5"/>
              <c:layout>
                <c:manualLayout>
                  <c:x val="1.428248587570622E-2"/>
                  <c:y val="3.6209918204669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FD-45B4-866E-14B238DE306F}"/>
                </c:ext>
              </c:extLst>
            </c:dLbl>
            <c:dLbl>
              <c:idx val="6"/>
              <c:layout>
                <c:manualLayout>
                  <c:x val="-3.2009431024511842E-2"/>
                  <c:y val="-5.6552653140579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FD-45B4-866E-14B238DE3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[10]FuncEscalasGraf!$H$31:$H$34</c:f>
              <c:strCache>
                <c:ptCount val="4"/>
                <c:pt idx="0">
                  <c:v>A1</c:v>
                </c:pt>
                <c:pt idx="1">
                  <c:v>A2</c:v>
                </c:pt>
                <c:pt idx="2">
                  <c:v>C1</c:v>
                </c:pt>
                <c:pt idx="3">
                  <c:v>C2</c:v>
                </c:pt>
              </c:strCache>
            </c:strRef>
          </c:cat>
          <c:val>
            <c:numRef>
              <c:f>[10]FuncEscalasGraf!$I$31:$I$34</c:f>
              <c:numCache>
                <c:formatCode>General</c:formatCode>
                <c:ptCount val="4"/>
                <c:pt idx="0">
                  <c:v>20</c:v>
                </c:pt>
                <c:pt idx="1">
                  <c:v>79</c:v>
                </c:pt>
                <c:pt idx="2">
                  <c:v>218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FD-45B4-866E-14B238DE30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PAS laboral por grupos (17/18)</a:t>
            </a:r>
          </a:p>
        </c:rich>
      </c:tx>
      <c:layout>
        <c:manualLayout>
          <c:xMode val="edge"/>
          <c:yMode val="edge"/>
          <c:x val="0.28066385224844148"/>
          <c:y val="3.827192897184148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83488800187788"/>
          <c:y val="0.30034995625546812"/>
          <c:w val="0.65185880912868577"/>
          <c:h val="0.5423259908967075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9494838929887196E-3"/>
                  <c:y val="-4.3146616166650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E3-448D-A1F4-D0022929B02A}"/>
                </c:ext>
              </c:extLst>
            </c:dLbl>
            <c:dLbl>
              <c:idx val="1"/>
              <c:layout>
                <c:manualLayout>
                  <c:x val="3.2256393959723899E-2"/>
                  <c:y val="-3.3926708528522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E3-448D-A1F4-D0022929B02A}"/>
                </c:ext>
              </c:extLst>
            </c:dLbl>
            <c:dLbl>
              <c:idx val="2"/>
              <c:layout>
                <c:manualLayout>
                  <c:x val="5.3677953932888434E-2"/>
                  <c:y val="-1.0487059370743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E3-448D-A1F4-D0022929B02A}"/>
                </c:ext>
              </c:extLst>
            </c:dLbl>
            <c:dLbl>
              <c:idx val="3"/>
              <c:layout>
                <c:manualLayout>
                  <c:x val="-2.046537904735018E-3"/>
                  <c:y val="-9.3311405694541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E3-448D-A1F4-D0022929B02A}"/>
                </c:ext>
              </c:extLst>
            </c:dLbl>
            <c:dLbl>
              <c:idx val="4"/>
              <c:layout>
                <c:manualLayout>
                  <c:x val="6.3734487550111907E-2"/>
                  <c:y val="-4.7974167702721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E3-448D-A1F4-D0022929B02A}"/>
                </c:ext>
              </c:extLst>
            </c:dLbl>
            <c:dLbl>
              <c:idx val="5"/>
              <c:layout>
                <c:manualLayout>
                  <c:x val="1.428248587570622E-2"/>
                  <c:y val="3.6209918204669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E3-448D-A1F4-D0022929B02A}"/>
                </c:ext>
              </c:extLst>
            </c:dLbl>
            <c:dLbl>
              <c:idx val="6"/>
              <c:layout>
                <c:manualLayout>
                  <c:x val="-3.2009431024511842E-2"/>
                  <c:y val="-5.6552653140579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E3-448D-A1F4-D0022929B0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[10]LabGruposGraf!$B$5:$B$9</c:f>
              <c:strCache>
                <c:ptCount val="5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4A</c:v>
                </c:pt>
                <c:pt idx="4">
                  <c:v>Grupo 4B</c:v>
                </c:pt>
              </c:strCache>
            </c:strRef>
          </c:cat>
          <c:val>
            <c:numRef>
              <c:f>[10]LabGruposGraf!$E$5:$E$9</c:f>
              <c:numCache>
                <c:formatCode>General</c:formatCode>
                <c:ptCount val="5"/>
                <c:pt idx="0">
                  <c:v>73</c:v>
                </c:pt>
                <c:pt idx="1">
                  <c:v>87</c:v>
                </c:pt>
                <c:pt idx="2">
                  <c:v>252</c:v>
                </c:pt>
                <c:pt idx="3">
                  <c:v>106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E3-448D-A1F4-D0022929B0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Nuevo ingreso en 1ª opción sobre el total de nuevo ingreso (17/18)</a:t>
            </a:r>
          </a:p>
        </c:rich>
      </c:tx>
      <c:layout>
        <c:manualLayout>
          <c:xMode val="edge"/>
          <c:yMode val="edge"/>
          <c:x val="0.26449024173577129"/>
          <c:y val="2.7531948208967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'[1]2.1.1.3demandaGrafico'!$F$7</c:f>
              <c:strCache>
                <c:ptCount val="1"/>
                <c:pt idx="0">
                  <c:v>Nuevos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'[1]2.1.1.3demandaGrafico'!$D$8:$D$12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'[1]2.1.1.3demandaGrafico'!$F$8:$F$12</c:f>
              <c:numCache>
                <c:formatCode>General</c:formatCode>
                <c:ptCount val="5"/>
                <c:pt idx="0">
                  <c:v>354</c:v>
                </c:pt>
                <c:pt idx="1">
                  <c:v>2231</c:v>
                </c:pt>
                <c:pt idx="2">
                  <c:v>256</c:v>
                </c:pt>
                <c:pt idx="3">
                  <c:v>906</c:v>
                </c:pt>
                <c:pt idx="4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E-43BE-B39F-0D87BB82833A}"/>
            </c:ext>
          </c:extLst>
        </c:ser>
        <c:ser>
          <c:idx val="1"/>
          <c:order val="1"/>
          <c:tx>
            <c:strRef>
              <c:f>'[1]2.1.1.3demandaGrafico'!$G$7</c:f>
              <c:strCache>
                <c:ptCount val="1"/>
                <c:pt idx="0">
                  <c:v>1ª Opción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'[1]2.1.1.3demandaGrafico'!$D$8:$D$12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'[1]2.1.1.3demandaGrafico'!$G$8:$G$12</c:f>
              <c:numCache>
                <c:formatCode>General</c:formatCode>
                <c:ptCount val="5"/>
                <c:pt idx="0">
                  <c:v>313</c:v>
                </c:pt>
                <c:pt idx="1">
                  <c:v>1907</c:v>
                </c:pt>
                <c:pt idx="2">
                  <c:v>172</c:v>
                </c:pt>
                <c:pt idx="3">
                  <c:v>746</c:v>
                </c:pt>
                <c:pt idx="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E-43BE-B39F-0D87BB82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032728"/>
        <c:axId val="466034296"/>
      </c:barChart>
      <c:catAx>
        <c:axId val="46603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4296"/>
        <c:crosses val="autoZero"/>
        <c:auto val="1"/>
        <c:lblAlgn val="ctr"/>
        <c:lblOffset val="100"/>
        <c:noMultiLvlLbl val="0"/>
      </c:catAx>
      <c:valAx>
        <c:axId val="4660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b="1"/>
              <a:t>PAS laboral </a:t>
            </a:r>
            <a:r>
              <a:rPr lang="es-ES" b="1" baseline="0"/>
              <a:t>por sexo y grupos laborales 17/18(índice de concentración) 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[10]LabGruposGraf!$B$5</c:f>
              <c:strCache>
                <c:ptCount val="1"/>
                <c:pt idx="0">
                  <c:v>Grupo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[10]LabGruposGraf!$C$4:$D$4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[10]LabGruposGraf!$C$5:$D$5</c:f>
              <c:numCache>
                <c:formatCode>General</c:formatCode>
                <c:ptCount val="2"/>
                <c:pt idx="0">
                  <c:v>38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0-4E1F-B894-FB1D765AA6E4}"/>
            </c:ext>
          </c:extLst>
        </c:ser>
        <c:ser>
          <c:idx val="1"/>
          <c:order val="1"/>
          <c:tx>
            <c:strRef>
              <c:f>[10]LabGruposGraf!$B$6</c:f>
              <c:strCache>
                <c:ptCount val="1"/>
                <c:pt idx="0">
                  <c:v>Grupo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[10]LabGruposGraf!$C$4:$D$4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[10]LabGruposGraf!$C$6:$D$6</c:f>
              <c:numCache>
                <c:formatCode>General</c:formatCode>
                <c:ptCount val="2"/>
                <c:pt idx="0">
                  <c:v>34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0-4E1F-B894-FB1D765AA6E4}"/>
            </c:ext>
          </c:extLst>
        </c:ser>
        <c:ser>
          <c:idx val="2"/>
          <c:order val="2"/>
          <c:tx>
            <c:strRef>
              <c:f>[10]LabGruposGraf!$B$7</c:f>
              <c:strCache>
                <c:ptCount val="1"/>
                <c:pt idx="0">
                  <c:v>Grupo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[10]LabGruposGraf!$C$4:$D$4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[10]LabGruposGraf!$C$7:$D$7</c:f>
              <c:numCache>
                <c:formatCode>General</c:formatCode>
                <c:ptCount val="2"/>
                <c:pt idx="0">
                  <c:v>83</c:v>
                </c:pt>
                <c:pt idx="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40-4E1F-B894-FB1D765AA6E4}"/>
            </c:ext>
          </c:extLst>
        </c:ser>
        <c:ser>
          <c:idx val="3"/>
          <c:order val="3"/>
          <c:tx>
            <c:strRef>
              <c:f>[10]LabGruposGraf!$B$8</c:f>
              <c:strCache>
                <c:ptCount val="1"/>
                <c:pt idx="0">
                  <c:v>Grupo 4A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[10]LabGruposGraf!$C$4:$D$4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[10]LabGruposGraf!$C$8:$D$8</c:f>
              <c:numCache>
                <c:formatCode>General</c:formatCode>
                <c:ptCount val="2"/>
                <c:pt idx="0">
                  <c:v>34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0-4E1F-B894-FB1D765AA6E4}"/>
            </c:ext>
          </c:extLst>
        </c:ser>
        <c:ser>
          <c:idx val="4"/>
          <c:order val="4"/>
          <c:tx>
            <c:strRef>
              <c:f>[10]LabGruposGraf!$B$9</c:f>
              <c:strCache>
                <c:ptCount val="1"/>
                <c:pt idx="0">
                  <c:v>Grupo 4B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[10]LabGruposGraf!$C$4:$D$4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[10]LabGruposGraf!$C$9:$D$9</c:f>
              <c:numCache>
                <c:formatCode>General</c:formatCode>
                <c:ptCount val="2"/>
                <c:pt idx="0">
                  <c:v>19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0-4E1F-B894-FB1D765AA6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5853808"/>
        <c:axId val="415855768"/>
        <c:axId val="0"/>
      </c:bar3DChart>
      <c:catAx>
        <c:axId val="41585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5855768"/>
        <c:crosses val="autoZero"/>
        <c:auto val="1"/>
        <c:lblAlgn val="ctr"/>
        <c:lblOffset val="100"/>
        <c:noMultiLvlLbl val="0"/>
      </c:catAx>
      <c:valAx>
        <c:axId val="41585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5853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Pirámide de Edades  (17/18)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[10]EdadSexoGrafico!$L$9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[11]PasEdadSexoGrafico!$K$26:$K$32</c:f>
              <c:strCache>
                <c:ptCount val="7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&gt;54</c:v>
                </c:pt>
              </c:strCache>
            </c:strRef>
          </c:cat>
          <c:val>
            <c:numRef>
              <c:f>[10]EdadSexoGrafico!$L$10:$L$16</c:f>
              <c:numCache>
                <c:formatCode>General</c:formatCode>
                <c:ptCount val="7"/>
                <c:pt idx="0">
                  <c:v>0.10090817356205853</c:v>
                </c:pt>
                <c:pt idx="1">
                  <c:v>0.50454086781029261</c:v>
                </c:pt>
                <c:pt idx="2">
                  <c:v>2.6236125126135219</c:v>
                </c:pt>
                <c:pt idx="3">
                  <c:v>3.7336024217961654</c:v>
                </c:pt>
                <c:pt idx="4">
                  <c:v>9.4853683148335008</c:v>
                </c:pt>
                <c:pt idx="5">
                  <c:v>13.118062563067609</c:v>
                </c:pt>
                <c:pt idx="6">
                  <c:v>24.318869828456105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6-453F-AF90-4E4429AB03AD}"/>
            </c:ext>
          </c:extLst>
        </c:ser>
        <c:ser>
          <c:idx val="1"/>
          <c:order val="1"/>
          <c:tx>
            <c:strRef>
              <c:f>[10]EdadSexoGrafico!$M$9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[11]PasEdadSexoGrafico!$K$26:$K$32</c:f>
              <c:strCache>
                <c:ptCount val="7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&gt;54</c:v>
                </c:pt>
              </c:strCache>
            </c:strRef>
          </c:cat>
          <c:val>
            <c:numRef>
              <c:f>[10]EdadSexoGrafico!$M$10:$M$16</c:f>
              <c:numCache>
                <c:formatCode>General</c:formatCode>
                <c:ptCount val="7"/>
                <c:pt idx="0">
                  <c:v>-0.20181634712411706</c:v>
                </c:pt>
                <c:pt idx="1">
                  <c:v>-0.80726538849646823</c:v>
                </c:pt>
                <c:pt idx="2">
                  <c:v>-2.119071644803229</c:v>
                </c:pt>
                <c:pt idx="3">
                  <c:v>-4.7426841574167504</c:v>
                </c:pt>
                <c:pt idx="4">
                  <c:v>-9.1826437941473262</c:v>
                </c:pt>
                <c:pt idx="5">
                  <c:v>-13.118062563067609</c:v>
                </c:pt>
                <c:pt idx="6">
                  <c:v>-15.943491422805247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6-453F-AF90-4E4429AB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5745536"/>
        <c:axId val="82448384"/>
      </c:barChart>
      <c:catAx>
        <c:axId val="75745536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82448384"/>
        <c:crosses val="autoZero"/>
        <c:auto val="1"/>
        <c:lblAlgn val="ctr"/>
        <c:lblOffset val="100"/>
        <c:noMultiLvlLbl val="0"/>
      </c:catAx>
      <c:valAx>
        <c:axId val="8244838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574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Lugar</a:t>
            </a:r>
            <a:r>
              <a:rPr lang="es-ES" sz="1200" baseline="0"/>
              <a:t> de procedencia de los estudiantes matriculados (17/18)</a:t>
            </a:r>
            <a:endParaRPr lang="es-ES" sz="1200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[12]LugarProcedenciaGrafico!$D$18</c:f>
              <c:strCache>
                <c:ptCount val="1"/>
                <c:pt idx="0">
                  <c:v>VA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[12]LugarProcedenciaGrafico!$D$19:$D$24</c:f>
              <c:numCache>
                <c:formatCode>General</c:formatCode>
                <c:ptCount val="6"/>
                <c:pt idx="0">
                  <c:v>856</c:v>
                </c:pt>
                <c:pt idx="1">
                  <c:v>4488</c:v>
                </c:pt>
                <c:pt idx="2">
                  <c:v>667</c:v>
                </c:pt>
                <c:pt idx="3">
                  <c:v>2108</c:v>
                </c:pt>
                <c:pt idx="4">
                  <c:v>1052</c:v>
                </c:pt>
                <c:pt idx="5">
                  <c:v>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D-404C-8E66-B02960CFF144}"/>
            </c:ext>
          </c:extLst>
        </c:ser>
        <c:ser>
          <c:idx val="1"/>
          <c:order val="1"/>
          <c:tx>
            <c:strRef>
              <c:f>[12]LugarProcedenciaGrafico!$E$18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[12]LugarProcedenciaGrafico!$E$19:$E$24</c:f>
              <c:numCache>
                <c:formatCode>General</c:formatCode>
                <c:ptCount val="6"/>
                <c:pt idx="0">
                  <c:v>160</c:v>
                </c:pt>
                <c:pt idx="1">
                  <c:v>1001</c:v>
                </c:pt>
                <c:pt idx="2">
                  <c:v>101</c:v>
                </c:pt>
                <c:pt idx="3">
                  <c:v>487</c:v>
                </c:pt>
                <c:pt idx="4">
                  <c:v>229</c:v>
                </c:pt>
                <c:pt idx="5">
                  <c:v>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D-404C-8E66-B02960CFF144}"/>
            </c:ext>
          </c:extLst>
        </c:ser>
        <c:ser>
          <c:idx val="2"/>
          <c:order val="2"/>
          <c:tx>
            <c:strRef>
              <c:f>[12]LugarProcedenciaGrafico!$F$18</c:f>
              <c:strCache>
                <c:ptCount val="1"/>
                <c:pt idx="0">
                  <c:v>SG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[12]LugarProcedenciaGrafico!$F$19:$F$24</c:f>
              <c:numCache>
                <c:formatCode>General</c:formatCode>
                <c:ptCount val="6"/>
                <c:pt idx="0">
                  <c:v>52</c:v>
                </c:pt>
                <c:pt idx="1">
                  <c:v>1012</c:v>
                </c:pt>
                <c:pt idx="2">
                  <c:v>41</c:v>
                </c:pt>
                <c:pt idx="3">
                  <c:v>277</c:v>
                </c:pt>
                <c:pt idx="4">
                  <c:v>83</c:v>
                </c:pt>
                <c:pt idx="5">
                  <c:v>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D-404C-8E66-B02960CFF144}"/>
            </c:ext>
          </c:extLst>
        </c:ser>
        <c:ser>
          <c:idx val="3"/>
          <c:order val="3"/>
          <c:tx>
            <c:strRef>
              <c:f>[12]LugarProcedenciaGrafico!$G$18</c:f>
              <c:strCache>
                <c:ptCount val="1"/>
                <c:pt idx="0">
                  <c:v>SO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[12]LugarProcedenciaGrafico!$G$19:$G$24</c:f>
              <c:numCache>
                <c:formatCode>General</c:formatCode>
                <c:ptCount val="6"/>
                <c:pt idx="0">
                  <c:v>63</c:v>
                </c:pt>
                <c:pt idx="1">
                  <c:v>570</c:v>
                </c:pt>
                <c:pt idx="2">
                  <c:v>14</c:v>
                </c:pt>
                <c:pt idx="3">
                  <c:v>124</c:v>
                </c:pt>
                <c:pt idx="4">
                  <c:v>125</c:v>
                </c:pt>
                <c:pt idx="5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D-404C-8E66-B02960CFF144}"/>
            </c:ext>
          </c:extLst>
        </c:ser>
        <c:ser>
          <c:idx val="4"/>
          <c:order val="4"/>
          <c:tx>
            <c:strRef>
              <c:f>[12]LugarProcedenciaGrafico!$H$18</c:f>
              <c:strCache>
                <c:ptCount val="1"/>
                <c:pt idx="0">
                  <c:v>Resto Castilla y León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[12]LugarProcedenciaGrafico!$H$19:$H$24</c:f>
              <c:numCache>
                <c:formatCode>General</c:formatCode>
                <c:ptCount val="6"/>
                <c:pt idx="0">
                  <c:v>155</c:v>
                </c:pt>
                <c:pt idx="1">
                  <c:v>973</c:v>
                </c:pt>
                <c:pt idx="2">
                  <c:v>165</c:v>
                </c:pt>
                <c:pt idx="3">
                  <c:v>806</c:v>
                </c:pt>
                <c:pt idx="4">
                  <c:v>421</c:v>
                </c:pt>
                <c:pt idx="5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9D-404C-8E66-B02960CFF144}"/>
            </c:ext>
          </c:extLst>
        </c:ser>
        <c:ser>
          <c:idx val="5"/>
          <c:order val="5"/>
          <c:tx>
            <c:strRef>
              <c:f>[12]LugarProcedenciaGrafico!$I$18</c:f>
              <c:strCache>
                <c:ptCount val="1"/>
                <c:pt idx="0">
                  <c:v>Otras Comunidades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[12]LugarProcedenciaGrafico!$I$19:$I$24</c:f>
              <c:numCache>
                <c:formatCode>General</c:formatCode>
                <c:ptCount val="6"/>
                <c:pt idx="0">
                  <c:v>235</c:v>
                </c:pt>
                <c:pt idx="1">
                  <c:v>1363</c:v>
                </c:pt>
                <c:pt idx="2">
                  <c:v>101</c:v>
                </c:pt>
                <c:pt idx="3">
                  <c:v>396</c:v>
                </c:pt>
                <c:pt idx="4">
                  <c:v>904</c:v>
                </c:pt>
                <c:pt idx="5">
                  <c:v>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9D-404C-8E66-B02960CFF144}"/>
            </c:ext>
          </c:extLst>
        </c:ser>
        <c:ser>
          <c:idx val="6"/>
          <c:order val="6"/>
          <c:tx>
            <c:strRef>
              <c:f>[12]LugarProcedenciaGrafico!$J$18</c:f>
              <c:strCache>
                <c:ptCount val="1"/>
                <c:pt idx="0">
                  <c:v>Extranjeros</c:v>
                </c:pt>
              </c:strCache>
            </c:strRef>
          </c:tx>
          <c:invertIfNegative val="0"/>
          <c:cat>
            <c:strRef>
              <c:f>[12]LugarProcedenciaGrafico!$C$19:$C$24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[12]LugarProcedenciaGrafico!$J$19:$J$24</c:f>
              <c:numCache>
                <c:formatCode>General</c:formatCode>
                <c:ptCount val="6"/>
                <c:pt idx="0">
                  <c:v>297</c:v>
                </c:pt>
                <c:pt idx="1">
                  <c:v>203</c:v>
                </c:pt>
                <c:pt idx="2">
                  <c:v>7</c:v>
                </c:pt>
                <c:pt idx="3">
                  <c:v>169</c:v>
                </c:pt>
                <c:pt idx="4">
                  <c:v>69</c:v>
                </c:pt>
                <c:pt idx="5">
                  <c:v>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9D-404C-8E66-B02960CFF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98953952"/>
        <c:axId val="498953560"/>
      </c:barChart>
      <c:catAx>
        <c:axId val="49895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98953560"/>
        <c:crosses val="autoZero"/>
        <c:auto val="1"/>
        <c:lblAlgn val="ctr"/>
        <c:lblOffset val="100"/>
        <c:noMultiLvlLbl val="0"/>
      </c:catAx>
      <c:valAx>
        <c:axId val="49895356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989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/>
              <a:t>Pirámide de edades (17/18)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[12]EdadSexoGraf!$C$20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[12]EdadSexoGraf!$B$21:$B$27</c:f>
              <c:strCache>
                <c:ptCount val="7"/>
                <c:pt idx="0">
                  <c:v>&lt;20</c:v>
                </c:pt>
                <c:pt idx="1">
                  <c:v>20-22</c:v>
                </c:pt>
                <c:pt idx="2">
                  <c:v>23-25</c:v>
                </c:pt>
                <c:pt idx="3">
                  <c:v>26-30</c:v>
                </c:pt>
                <c:pt idx="4">
                  <c:v>31-36</c:v>
                </c:pt>
                <c:pt idx="5">
                  <c:v>37-45</c:v>
                </c:pt>
                <c:pt idx="6">
                  <c:v>&gt;45</c:v>
                </c:pt>
              </c:strCache>
            </c:strRef>
          </c:cat>
          <c:val>
            <c:numRef>
              <c:f>[12]EdadSexoGraf!$C$21:$C$27</c:f>
              <c:numCache>
                <c:formatCode>General</c:formatCode>
                <c:ptCount val="7"/>
                <c:pt idx="0">
                  <c:v>7.4834403600141579</c:v>
                </c:pt>
                <c:pt idx="1">
                  <c:v>26.394296404914801</c:v>
                </c:pt>
                <c:pt idx="2">
                  <c:v>14.344946149567679</c:v>
                </c:pt>
                <c:pt idx="3">
                  <c:v>4.8086160691712596</c:v>
                </c:pt>
                <c:pt idx="4">
                  <c:v>1.1680234615968044</c:v>
                </c:pt>
                <c:pt idx="5">
                  <c:v>0.74328765737978464</c:v>
                </c:pt>
                <c:pt idx="6">
                  <c:v>0.61182181321737372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D-47B9-885C-720AC1EFE1B8}"/>
            </c:ext>
          </c:extLst>
        </c:ser>
        <c:ser>
          <c:idx val="1"/>
          <c:order val="1"/>
          <c:tx>
            <c:strRef>
              <c:f>[12]EdadSexoGraf!$D$20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[12]EdadSexoGraf!$B$21:$B$27</c:f>
              <c:strCache>
                <c:ptCount val="7"/>
                <c:pt idx="0">
                  <c:v>&lt;20</c:v>
                </c:pt>
                <c:pt idx="1">
                  <c:v>20-22</c:v>
                </c:pt>
                <c:pt idx="2">
                  <c:v>23-25</c:v>
                </c:pt>
                <c:pt idx="3">
                  <c:v>26-30</c:v>
                </c:pt>
                <c:pt idx="4">
                  <c:v>31-36</c:v>
                </c:pt>
                <c:pt idx="5">
                  <c:v>37-45</c:v>
                </c:pt>
                <c:pt idx="6">
                  <c:v>&gt;45</c:v>
                </c:pt>
              </c:strCache>
            </c:strRef>
          </c:cat>
          <c:val>
            <c:numRef>
              <c:f>[12]EdadSexoGraf!$D$21:$D$27</c:f>
              <c:numCache>
                <c:formatCode>General</c:formatCode>
                <c:ptCount val="7"/>
                <c:pt idx="0">
                  <c:v>-5.2990847954694846</c:v>
                </c:pt>
                <c:pt idx="1">
                  <c:v>-19.102998432522629</c:v>
                </c:pt>
                <c:pt idx="2">
                  <c:v>-12.458916923699247</c:v>
                </c:pt>
                <c:pt idx="3">
                  <c:v>-5.5367345906861507</c:v>
                </c:pt>
                <c:pt idx="4">
                  <c:v>-0.87980988016382666</c:v>
                </c:pt>
                <c:pt idx="5">
                  <c:v>-0.6674419780553168</c:v>
                </c:pt>
                <c:pt idx="6">
                  <c:v>-0.50058148354148757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D-47B9-885C-720AC1EF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8957872"/>
        <c:axId val="498949248"/>
      </c:barChart>
      <c:catAx>
        <c:axId val="49895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498949248"/>
        <c:crosses val="autoZero"/>
        <c:auto val="1"/>
        <c:lblAlgn val="ctr"/>
        <c:lblOffset val="100"/>
        <c:noMultiLvlLbl val="0"/>
      </c:catAx>
      <c:valAx>
        <c:axId val="498949248"/>
        <c:scaling>
          <c:orientation val="minMax"/>
        </c:scaling>
        <c:delete val="0"/>
        <c:axPos val="b"/>
        <c:majorGridlines/>
        <c:numFmt formatCode="0;0" sourceLinked="0"/>
        <c:majorTickMark val="none"/>
        <c:minorTickMark val="none"/>
        <c:tickLblPos val="nextTo"/>
        <c:crossAx val="49895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Créditos matriculados por estudiante (17/18)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'[2]2.1.2.2Grafico'!$L$5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cat>
            <c:strRef>
              <c:f>'[2]2.1.2.2Grafico'!$B$6:$B$11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'[2]2.1.2.2Grafico'!$L$6:$L$11</c:f>
              <c:numCache>
                <c:formatCode>General</c:formatCode>
                <c:ptCount val="6"/>
                <c:pt idx="0">
                  <c:v>159</c:v>
                </c:pt>
                <c:pt idx="1">
                  <c:v>1146</c:v>
                </c:pt>
                <c:pt idx="2">
                  <c:v>68</c:v>
                </c:pt>
                <c:pt idx="3">
                  <c:v>554</c:v>
                </c:pt>
                <c:pt idx="4">
                  <c:v>70</c:v>
                </c:pt>
                <c:pt idx="5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0-41F8-B41B-CCE14008ADE7}"/>
            </c:ext>
          </c:extLst>
        </c:ser>
        <c:ser>
          <c:idx val="1"/>
          <c:order val="1"/>
          <c:tx>
            <c:strRef>
              <c:f>'[2]2.1.2.2Grafico'!$M$5</c:f>
              <c:strCache>
                <c:ptCount val="1"/>
                <c:pt idx="0">
                  <c:v>30-60</c:v>
                </c:pt>
              </c:strCache>
            </c:strRef>
          </c:tx>
          <c:invertIfNegative val="0"/>
          <c:cat>
            <c:strRef>
              <c:f>'[2]2.1.2.2Grafico'!$B$6:$B$11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'[2]2.1.2.2Grafico'!$M$6:$M$11</c:f>
              <c:numCache>
                <c:formatCode>General</c:formatCode>
                <c:ptCount val="6"/>
                <c:pt idx="0">
                  <c:v>1045</c:v>
                </c:pt>
                <c:pt idx="1">
                  <c:v>5446</c:v>
                </c:pt>
                <c:pt idx="2">
                  <c:v>741</c:v>
                </c:pt>
                <c:pt idx="3">
                  <c:v>2757</c:v>
                </c:pt>
                <c:pt idx="4">
                  <c:v>2005</c:v>
                </c:pt>
                <c:pt idx="5">
                  <c:v>11994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0-41F8-B41B-CCE14008ADE7}"/>
            </c:ext>
          </c:extLst>
        </c:ser>
        <c:ser>
          <c:idx val="2"/>
          <c:order val="2"/>
          <c:tx>
            <c:strRef>
              <c:f>'[2]2.1.2.2Grafico'!$N$5</c:f>
              <c:strCache>
                <c:ptCount val="1"/>
                <c:pt idx="0">
                  <c:v>61-84</c:v>
                </c:pt>
              </c:strCache>
            </c:strRef>
          </c:tx>
          <c:invertIfNegative val="0"/>
          <c:cat>
            <c:strRef>
              <c:f>'[2]2.1.2.2Grafico'!$B$6:$B$11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'[2]2.1.2.2Grafico'!$N$6:$N$11</c:f>
              <c:numCache>
                <c:formatCode>General</c:formatCode>
                <c:ptCount val="6"/>
                <c:pt idx="0">
                  <c:v>305</c:v>
                </c:pt>
                <c:pt idx="1">
                  <c:v>2672</c:v>
                </c:pt>
                <c:pt idx="2">
                  <c:v>275</c:v>
                </c:pt>
                <c:pt idx="3">
                  <c:v>865</c:v>
                </c:pt>
                <c:pt idx="4">
                  <c:v>719</c:v>
                </c:pt>
                <c:pt idx="5">
                  <c:v>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0-41F8-B41B-CCE14008ADE7}"/>
            </c:ext>
          </c:extLst>
        </c:ser>
        <c:ser>
          <c:idx val="3"/>
          <c:order val="3"/>
          <c:tx>
            <c:strRef>
              <c:f>'[2]2.1.2.2Grafico'!$O$5</c:f>
              <c:strCache>
                <c:ptCount val="1"/>
                <c:pt idx="0">
                  <c:v>&gt;84</c:v>
                </c:pt>
              </c:strCache>
            </c:strRef>
          </c:tx>
          <c:invertIfNegative val="0"/>
          <c:cat>
            <c:strRef>
              <c:f>'[2]2.1.2.2Grafico'!$B$6:$B$11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'[2]2.1.2.2Grafico'!$O$6:$O$11</c:f>
              <c:numCache>
                <c:formatCode>General</c:formatCode>
                <c:ptCount val="6"/>
                <c:pt idx="0">
                  <c:v>13</c:v>
                </c:pt>
                <c:pt idx="1">
                  <c:v>151</c:v>
                </c:pt>
                <c:pt idx="2">
                  <c:v>5</c:v>
                </c:pt>
                <c:pt idx="3">
                  <c:v>27</c:v>
                </c:pt>
                <c:pt idx="4">
                  <c:v>33</c:v>
                </c:pt>
                <c:pt idx="5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C0-41F8-B41B-CCE14008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63062768"/>
        <c:axId val="563067080"/>
      </c:barChart>
      <c:catAx>
        <c:axId val="5630627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563067080"/>
        <c:crosses val="autoZero"/>
        <c:auto val="1"/>
        <c:lblAlgn val="ctr"/>
        <c:lblOffset val="100"/>
        <c:noMultiLvlLbl val="0"/>
      </c:catAx>
      <c:valAx>
        <c:axId val="56306708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6306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Media de créditos matriculados por</a:t>
            </a:r>
            <a:r>
              <a:rPr lang="es-ES" sz="1200" baseline="0"/>
              <a:t> estudiante (17/18)</a:t>
            </a:r>
            <a:endParaRPr lang="es-E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'[2]2.1.2.2Grafico'!$I$49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'[2]2.1.2.2Grafico'!$H$50:$H$55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'[2]2.1.2.2Grafico'!$I$50:$I$55</c:f>
              <c:numCache>
                <c:formatCode>General</c:formatCode>
                <c:ptCount val="6"/>
                <c:pt idx="0">
                  <c:v>54.742916999999998</c:v>
                </c:pt>
                <c:pt idx="1">
                  <c:v>55.473187000000003</c:v>
                </c:pt>
                <c:pt idx="2">
                  <c:v>55.926605000000002</c:v>
                </c:pt>
                <c:pt idx="3">
                  <c:v>50.723584000000002</c:v>
                </c:pt>
                <c:pt idx="4">
                  <c:v>60.158745000000003</c:v>
                </c:pt>
                <c:pt idx="5">
                  <c:v>55.833872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A-4493-A425-AB1B555D34A7}"/>
            </c:ext>
          </c:extLst>
        </c:ser>
        <c:ser>
          <c:idx val="1"/>
          <c:order val="1"/>
          <c:tx>
            <c:strRef>
              <c:f>'[2]2.1.2.2Grafico'!$J$49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'[2]2.1.2.2Grafico'!$H$50:$H$55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'[2]2.1.2.2Grafico'!$J$50:$J$55</c:f>
              <c:numCache>
                <c:formatCode>General</c:formatCode>
                <c:ptCount val="6"/>
                <c:pt idx="0">
                  <c:v>55.09666</c:v>
                </c:pt>
                <c:pt idx="1">
                  <c:v>54.579402999999999</c:v>
                </c:pt>
                <c:pt idx="2">
                  <c:v>57.204044000000003</c:v>
                </c:pt>
                <c:pt idx="3">
                  <c:v>51.612748000000003</c:v>
                </c:pt>
                <c:pt idx="4">
                  <c:v>59.961272000000001</c:v>
                </c:pt>
                <c:pt idx="5">
                  <c:v>54.187865000000002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A-4493-A425-AB1B555D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65904"/>
        <c:axId val="563066296"/>
      </c:barChart>
      <c:catAx>
        <c:axId val="56306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3066296"/>
        <c:crosses val="autoZero"/>
        <c:auto val="1"/>
        <c:lblAlgn val="ctr"/>
        <c:lblOffset val="100"/>
        <c:noMultiLvlLbl val="0"/>
      </c:catAx>
      <c:valAx>
        <c:axId val="563066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306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Calificaciones (17/18)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'[2]2.4.1_2Grafico'!$E$8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'[2]2.4.1_2Grafico'!$F$6:$M$7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'[2]2.4.1_2Grafico'!$F$8:$M$8</c:f>
              <c:numCache>
                <c:formatCode>General</c:formatCode>
                <c:ptCount val="8"/>
                <c:pt idx="0">
                  <c:v>2678</c:v>
                </c:pt>
                <c:pt idx="1">
                  <c:v>1464</c:v>
                </c:pt>
                <c:pt idx="2">
                  <c:v>2655</c:v>
                </c:pt>
                <c:pt idx="3">
                  <c:v>1507</c:v>
                </c:pt>
                <c:pt idx="4">
                  <c:v>1213</c:v>
                </c:pt>
                <c:pt idx="5">
                  <c:v>752</c:v>
                </c:pt>
                <c:pt idx="6">
                  <c:v>721</c:v>
                </c:pt>
                <c:pt idx="7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4-4B7D-93CB-F32ED15B1D6A}"/>
            </c:ext>
          </c:extLst>
        </c:ser>
        <c:ser>
          <c:idx val="3"/>
          <c:order val="1"/>
          <c:tx>
            <c:strRef>
              <c:f>'[2]2.4.1_2Grafico'!$E$9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'[2]2.4.1_2Grafico'!$F$6:$M$7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'[2]2.4.1_2Grafico'!$F$9:$M$9</c:f>
              <c:numCache>
                <c:formatCode>General</c:formatCode>
                <c:ptCount val="8"/>
                <c:pt idx="0">
                  <c:v>17135</c:v>
                </c:pt>
                <c:pt idx="1">
                  <c:v>12779</c:v>
                </c:pt>
                <c:pt idx="2">
                  <c:v>17635</c:v>
                </c:pt>
                <c:pt idx="3">
                  <c:v>8163</c:v>
                </c:pt>
                <c:pt idx="4">
                  <c:v>5900</c:v>
                </c:pt>
                <c:pt idx="5">
                  <c:v>2353</c:v>
                </c:pt>
                <c:pt idx="6">
                  <c:v>4694</c:v>
                </c:pt>
                <c:pt idx="7">
                  <c:v>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4-4B7D-93CB-F32ED15B1D6A}"/>
            </c:ext>
          </c:extLst>
        </c:ser>
        <c:ser>
          <c:idx val="1"/>
          <c:order val="2"/>
          <c:tx>
            <c:strRef>
              <c:f>'[2]2.4.1_2Grafico'!$E$10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'[2]2.4.1_2Grafico'!$F$6:$M$7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'[2]2.4.1_2Grafico'!$F$10:$M$10</c:f>
              <c:numCache>
                <c:formatCode>General</c:formatCode>
                <c:ptCount val="8"/>
                <c:pt idx="0">
                  <c:v>1834</c:v>
                </c:pt>
                <c:pt idx="1">
                  <c:v>1678</c:v>
                </c:pt>
                <c:pt idx="2">
                  <c:v>1212</c:v>
                </c:pt>
                <c:pt idx="3">
                  <c:v>1112</c:v>
                </c:pt>
                <c:pt idx="4">
                  <c:v>320</c:v>
                </c:pt>
                <c:pt idx="5">
                  <c:v>434</c:v>
                </c:pt>
                <c:pt idx="6">
                  <c:v>664</c:v>
                </c:pt>
                <c:pt idx="7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4-4B7D-93CB-F32ED15B1D6A}"/>
            </c:ext>
          </c:extLst>
        </c:ser>
        <c:ser>
          <c:idx val="2"/>
          <c:order val="3"/>
          <c:tx>
            <c:strRef>
              <c:f>'[2]2.4.1_2Grafico'!$E$11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'[2]2.4.1_2Grafico'!$F$6:$M$7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'[2]2.4.1_2Grafico'!$F$11:$M$11</c:f>
              <c:numCache>
                <c:formatCode>General</c:formatCode>
                <c:ptCount val="8"/>
                <c:pt idx="0">
                  <c:v>3868</c:v>
                </c:pt>
                <c:pt idx="1">
                  <c:v>9844</c:v>
                </c:pt>
                <c:pt idx="2">
                  <c:v>2054</c:v>
                </c:pt>
                <c:pt idx="3">
                  <c:v>4637</c:v>
                </c:pt>
                <c:pt idx="4">
                  <c:v>794</c:v>
                </c:pt>
                <c:pt idx="5">
                  <c:v>1588</c:v>
                </c:pt>
                <c:pt idx="6">
                  <c:v>1558</c:v>
                </c:pt>
                <c:pt idx="7">
                  <c:v>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4-4B7D-93CB-F32ED15B1D6A}"/>
            </c:ext>
          </c:extLst>
        </c:ser>
        <c:ser>
          <c:idx val="4"/>
          <c:order val="4"/>
          <c:tx>
            <c:strRef>
              <c:f>'[2]2.4.1_2Grafico'!$E$12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'[2]2.4.1_2Grafico'!$F$6:$M$7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Aprobado</c:v>
                  </c:pt>
                  <c:pt idx="2">
                    <c:v>Notable</c:v>
                  </c:pt>
                  <c:pt idx="4">
                    <c:v>Sobresaliente/MH</c:v>
                  </c:pt>
                  <c:pt idx="6">
                    <c:v>Suspenso</c:v>
                  </c:pt>
                </c:lvl>
              </c:multiLvlStrCache>
            </c:multiLvlStrRef>
          </c:cat>
          <c:val>
            <c:numRef>
              <c:f>'[2]2.4.1_2Grafico'!$F$12:$M$12</c:f>
              <c:numCache>
                <c:formatCode>General</c:formatCode>
                <c:ptCount val="8"/>
                <c:pt idx="0">
                  <c:v>6715</c:v>
                </c:pt>
                <c:pt idx="1">
                  <c:v>2520</c:v>
                </c:pt>
                <c:pt idx="2">
                  <c:v>8046</c:v>
                </c:pt>
                <c:pt idx="3">
                  <c:v>2585</c:v>
                </c:pt>
                <c:pt idx="4">
                  <c:v>2840</c:v>
                </c:pt>
                <c:pt idx="5">
                  <c:v>907</c:v>
                </c:pt>
                <c:pt idx="6">
                  <c:v>1237</c:v>
                </c:pt>
                <c:pt idx="7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4-4B7D-93CB-F32ED15B1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6033904"/>
        <c:axId val="466032336"/>
      </c:barChart>
      <c:catAx>
        <c:axId val="466033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2336"/>
        <c:crosses val="autoZero"/>
        <c:auto val="1"/>
        <c:lblAlgn val="ctr"/>
        <c:lblOffset val="100"/>
        <c:noMultiLvlLbl val="0"/>
      </c:catAx>
      <c:valAx>
        <c:axId val="4660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033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Resultados</a:t>
            </a:r>
            <a:r>
              <a:rPr lang="es-ES" sz="1200" baseline="0"/>
              <a:t> Académicos (17/18)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'[2]2.4.1_2Grafico'!$L$39</c:f>
              <c:strCache>
                <c:ptCount val="1"/>
                <c:pt idx="0">
                  <c:v>Presentados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'[2]2.4.1_2Grafico'!$D$40:$D$45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'[2]2.4.1_2Grafico'!$L$40:$L$45</c:f>
              <c:numCache>
                <c:formatCode>General</c:formatCode>
                <c:ptCount val="6"/>
                <c:pt idx="0">
                  <c:v>89.846878680800941</c:v>
                </c:pt>
                <c:pt idx="1">
                  <c:v>91.679179179179172</c:v>
                </c:pt>
                <c:pt idx="2">
                  <c:v>92.105876865671647</c:v>
                </c:pt>
                <c:pt idx="3">
                  <c:v>88.587770258130206</c:v>
                </c:pt>
                <c:pt idx="4">
                  <c:v>96.906664627384998</c:v>
                </c:pt>
                <c:pt idx="5">
                  <c:v>91.765042480936444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1-4396-8577-CE7B12258C18}"/>
            </c:ext>
          </c:extLst>
        </c:ser>
        <c:ser>
          <c:idx val="1"/>
          <c:order val="1"/>
          <c:tx>
            <c:strRef>
              <c:f>'[2]2.4.1_2Grafico'!$M$39</c:f>
              <c:strCache>
                <c:ptCount val="1"/>
                <c:pt idx="0">
                  <c:v>Éxito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'[2]2.4.1_2Grafico'!$D$40:$D$45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'[2]2.4.1_2Grafico'!$M$40:$M$45</c:f>
              <c:numCache>
                <c:formatCode>General</c:formatCode>
                <c:ptCount val="6"/>
                <c:pt idx="0">
                  <c:v>89.748295752490819</c:v>
                </c:pt>
                <c:pt idx="1">
                  <c:v>87.300395796369585</c:v>
                </c:pt>
                <c:pt idx="2">
                  <c:v>83.428282061020383</c:v>
                </c:pt>
                <c:pt idx="3">
                  <c:v>77.020586147449549</c:v>
                </c:pt>
                <c:pt idx="4">
                  <c:v>93.169981060606062</c:v>
                </c:pt>
                <c:pt idx="5">
                  <c:v>86.229988206428175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1-4396-8577-CE7B12258C18}"/>
            </c:ext>
          </c:extLst>
        </c:ser>
        <c:ser>
          <c:idx val="2"/>
          <c:order val="2"/>
          <c:tx>
            <c:strRef>
              <c:f>'[2]2.4.1_2Grafico'!$N$39</c:f>
              <c:strCache>
                <c:ptCount val="1"/>
                <c:pt idx="0">
                  <c:v>Rendimiento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'[2]2.4.1_2Grafico'!$D$40:$D$45</c:f>
              <c:strCache>
                <c:ptCount val="6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  <c:pt idx="5">
                  <c:v>UVa</c:v>
                </c:pt>
              </c:strCache>
            </c:strRef>
          </c:cat>
          <c:val>
            <c:numRef>
              <c:f>'[2]2.4.1_2Grafico'!$N$40:$N$45</c:f>
              <c:numCache>
                <c:formatCode>General</c:formatCode>
                <c:ptCount val="6"/>
                <c:pt idx="0">
                  <c:v>80.63604240282686</c:v>
                </c:pt>
                <c:pt idx="1">
                  <c:v>80.036286286286284</c:v>
                </c:pt>
                <c:pt idx="2">
                  <c:v>76.84235074626865</c:v>
                </c:pt>
                <c:pt idx="3">
                  <c:v>68.230819907767867</c:v>
                </c:pt>
                <c:pt idx="4">
                  <c:v>90.287921079799645</c:v>
                </c:pt>
                <c:pt idx="5">
                  <c:v>79.128985308935299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91-4396-8577-CE7B12258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4560"/>
        <c:axId val="51076096"/>
      </c:barChart>
      <c:catAx>
        <c:axId val="5107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096"/>
        <c:crosses val="autoZero"/>
        <c:auto val="1"/>
        <c:lblAlgn val="ctr"/>
        <c:lblOffset val="100"/>
        <c:noMultiLvlLbl val="0"/>
      </c:catAx>
      <c:valAx>
        <c:axId val="51076096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u="none" strike="noStrike" baseline="0">
                <a:effectLst/>
              </a:rPr>
              <a:t>Estudiantes Titulados (17/18)</a:t>
            </a:r>
            <a:endParaRPr lang="es-ES" sz="1100"/>
          </a:p>
        </c:rich>
      </c:tx>
      <c:layout>
        <c:manualLayout>
          <c:xMode val="edge"/>
          <c:yMode val="edge"/>
          <c:x val="0.3617400193396878"/>
          <c:y val="9.317333836264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15337721822196"/>
          <c:y val="0.19885828549537277"/>
          <c:w val="0.64001683947922361"/>
          <c:h val="0.693187431754208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'[2]2.4.3Grafico'!$F$3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'[2]2.4.3Grafico'!$E$4:$E$8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'[2]2.4.3Grafico'!$F$4:$F$8</c:f>
              <c:numCache>
                <c:formatCode>General</c:formatCode>
                <c:ptCount val="5"/>
                <c:pt idx="0">
                  <c:v>173</c:v>
                </c:pt>
                <c:pt idx="1">
                  <c:v>1143</c:v>
                </c:pt>
                <c:pt idx="2">
                  <c:v>81</c:v>
                </c:pt>
                <c:pt idx="3">
                  <c:v>220</c:v>
                </c:pt>
                <c:pt idx="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0-4647-895C-E42FCA13EDDD}"/>
            </c:ext>
          </c:extLst>
        </c:ser>
        <c:ser>
          <c:idx val="1"/>
          <c:order val="1"/>
          <c:tx>
            <c:strRef>
              <c:f>'[2]2.4.3Grafico'!$G$3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'[2]2.4.3Grafico'!$E$4:$E$8</c:f>
              <c:strCache>
                <c:ptCount val="5"/>
                <c:pt idx="0">
                  <c:v>Artes y Humanidades</c:v>
                </c:pt>
                <c:pt idx="1">
                  <c:v>Ciencias Sociales y Jurídicas</c:v>
                </c:pt>
                <c:pt idx="2">
                  <c:v>Ciencias</c:v>
                </c:pt>
                <c:pt idx="3">
                  <c:v>Ingeniería y Arquitectura</c:v>
                </c:pt>
                <c:pt idx="4">
                  <c:v>Ciencias de la Salud</c:v>
                </c:pt>
              </c:strCache>
            </c:strRef>
          </c:cat>
          <c:val>
            <c:numRef>
              <c:f>'[2]2.4.3Grafico'!$G$4:$G$8</c:f>
              <c:numCache>
                <c:formatCode>General</c:formatCode>
                <c:ptCount val="5"/>
                <c:pt idx="0">
                  <c:v>96</c:v>
                </c:pt>
                <c:pt idx="1">
                  <c:v>607</c:v>
                </c:pt>
                <c:pt idx="2">
                  <c:v>62</c:v>
                </c:pt>
                <c:pt idx="3">
                  <c:v>386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0-4647-895C-E42FCA13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8925024"/>
        <c:axId val="1348915040"/>
      </c:barChart>
      <c:valAx>
        <c:axId val="134891504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48925024"/>
        <c:crosses val="autoZero"/>
        <c:crossBetween val="between"/>
      </c:valAx>
      <c:catAx>
        <c:axId val="134892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3489150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201706</xdr:colOff>
      <xdr:row>45</xdr:row>
      <xdr:rowOff>55469</xdr:rowOff>
    </xdr:from>
    <xdr:to>
      <xdr:col>13</xdr:col>
      <xdr:colOff>357468</xdr:colOff>
      <xdr:row>49</xdr:row>
      <xdr:rowOff>169770</xdr:rowOff>
    </xdr:to>
    <xdr:sp macro="" textlink="">
      <xdr:nvSpPr>
        <xdr:cNvPr id="3" name="3 CuadroTexto"/>
        <xdr:cNvSpPr txBox="1"/>
      </xdr:nvSpPr>
      <xdr:spPr>
        <a:xfrm>
          <a:off x="1630456" y="8999444"/>
          <a:ext cx="8213912" cy="876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000">
              <a:latin typeface="+mn-lt"/>
            </a:rPr>
            <a:t>Observaciones:</a:t>
          </a:r>
        </a:p>
        <a:p>
          <a:r>
            <a:rPr lang="es-ES" sz="1000">
              <a:latin typeface="+mn-lt"/>
            </a:rPr>
            <a:t>M:</a:t>
          </a:r>
          <a:r>
            <a:rPr lang="es-ES" sz="1000" baseline="0">
              <a:latin typeface="+mn-lt"/>
            </a:rPr>
            <a:t> Mujeres, H: Hombres</a:t>
          </a:r>
          <a:endParaRPr lang="es-ES" sz="1000">
            <a:latin typeface="+mn-lt"/>
          </a:endParaRPr>
        </a:p>
        <a:p>
          <a:r>
            <a:rPr lang="es-ES" sz="1000">
              <a:latin typeface="+mn-lt"/>
            </a:rPr>
            <a:t>PAU:</a:t>
          </a:r>
          <a:r>
            <a:rPr lang="es-ES" sz="1000" baseline="0">
              <a:latin typeface="+mn-lt"/>
            </a:rPr>
            <a:t> Pruebas  de acceso a la Universidad . F.P.: Formación profesional  y ciclos formativos de grado superior. Otros: Mayores de 25,40 o 45 años, procedentes de sistemas educativos extranjeros.....</a:t>
          </a:r>
        </a:p>
        <a:p>
          <a:endParaRPr lang="es-ES" sz="100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7</xdr:row>
      <xdr:rowOff>28575</xdr:rowOff>
    </xdr:from>
    <xdr:to>
      <xdr:col>11</xdr:col>
      <xdr:colOff>19050</xdr:colOff>
      <xdr:row>23</xdr:row>
      <xdr:rowOff>161925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</xdr:row>
      <xdr:rowOff>104775</xdr:rowOff>
    </xdr:from>
    <xdr:to>
      <xdr:col>12</xdr:col>
      <xdr:colOff>95250</xdr:colOff>
      <xdr:row>22</xdr:row>
      <xdr:rowOff>95250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285751</xdr:colOff>
      <xdr:row>25</xdr:row>
      <xdr:rowOff>114300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123824</xdr:rowOff>
    </xdr:from>
    <xdr:to>
      <xdr:col>12</xdr:col>
      <xdr:colOff>590550</xdr:colOff>
      <xdr:row>22</xdr:row>
      <xdr:rowOff>190499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171450</xdr:rowOff>
    </xdr:from>
    <xdr:to>
      <xdr:col>9</xdr:col>
      <xdr:colOff>495300</xdr:colOff>
      <xdr:row>51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7496175"/>
          <a:ext cx="6753225" cy="2581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Observaciones: 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M: Mujeres, H: Hombres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>
              <a:effectLst/>
              <a:latin typeface="+mn-lt"/>
              <a:ea typeface="+mn-ea"/>
              <a:cs typeface="+mn-cs"/>
            </a:rPr>
            <a:t>Presentados: porcentaje de estudiantes que se han presentado a examen  (ya sea en la convocatoria de junio o septiembre), sobre el total de estudiantes matriculados.</a:t>
          </a:r>
          <a:endParaRPr lang="es-ES">
            <a:effectLst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Aprobados: porcentaje de estudiantes que han superado las asignaturas con la calificación de aprobado, ya sea en la convocatoria de junio o de septiembre, </a:t>
          </a:r>
          <a:r>
            <a:rPr lang="es-ES" sz="1000" b="0" i="0" baseline="0">
              <a:latin typeface="+mn-lt"/>
              <a:ea typeface="+mn-ea"/>
              <a:cs typeface="+mn-cs"/>
            </a:rPr>
            <a:t>sobre el total de estudiantes que se han presentado a examen.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Notables: porcentaje de estudiantes que han superado las asignaturas con la calificación de notable, ya sea en la convocatoria de junio o de septiembre, </a:t>
          </a:r>
          <a:r>
            <a:rPr lang="es-ES" sz="1000" b="0" i="0" baseline="0">
              <a:latin typeface="+mn-lt"/>
              <a:ea typeface="+mn-ea"/>
              <a:cs typeface="+mn-cs"/>
            </a:rPr>
            <a:t>sobre el total de estudiantes que se han presentado axamen.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Sobresalientes/Matrículas de Honor: porcentaje de estudiantes que han superado las asignaturas con la calificación de sobresaliente o matrícula de honor, ya sea en la convocatoria de junio o de septiembre, sobre el total de estudiantes que se han presentado a examen.</a:t>
          </a:r>
        </a:p>
        <a:p>
          <a:pPr marL="0" indent="0" algn="just" rtl="0">
            <a:defRPr sz="1000"/>
          </a:pPr>
          <a:endParaRPr lang="es-ES" sz="100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13</xdr:col>
      <xdr:colOff>333375</xdr:colOff>
      <xdr:row>25</xdr:row>
      <xdr:rowOff>47625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152400</xdr:rowOff>
    </xdr:from>
    <xdr:to>
      <xdr:col>7</xdr:col>
      <xdr:colOff>123825</xdr:colOff>
      <xdr:row>47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7667625"/>
          <a:ext cx="6210300" cy="1743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Observaciones: 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M: Mujeres, H: Hombres</a:t>
          </a:r>
        </a:p>
        <a:p>
          <a:endParaRPr lang="es-ES" sz="1000">
            <a:latin typeface="+mn-lt"/>
          </a:endParaRPr>
        </a:p>
        <a:p>
          <a:r>
            <a:rPr lang="es-ES" sz="1000">
              <a:latin typeface="+mn-lt"/>
              <a:ea typeface="+mn-ea"/>
              <a:cs typeface="+mn-cs"/>
            </a:rPr>
            <a:t>Tasa de Rendimiento: porcentaje de estudiantes que han superado las asignaturas a las que se han presentado (ya sea en la convocatoria de junio o de septiembre), sobre el total de estudiantes matriculados.</a:t>
          </a:r>
        </a:p>
        <a:p>
          <a:endParaRPr lang="es-ES" sz="1000"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s-ES" sz="1000" baseline="0">
              <a:latin typeface="+mn-lt"/>
              <a:ea typeface="+mn-ea"/>
              <a:cs typeface="+mn-cs"/>
            </a:rPr>
            <a:t>Tasa de Éxito: </a:t>
          </a:r>
          <a:r>
            <a:rPr lang="es-ES" sz="1000">
              <a:latin typeface="+mn-lt"/>
              <a:ea typeface="+mn-ea"/>
              <a:cs typeface="+mn-cs"/>
            </a:rPr>
            <a:t>porcentaje de estudiantes que han superado las asignaturas a las que se han presentado (ya sea en la convocatoria de junio o de septiembre), sobre el total de estudiantes que se han presentado</a:t>
          </a:r>
          <a:r>
            <a:rPr lang="es-ES" sz="1000" baseline="0">
              <a:latin typeface="+mn-lt"/>
              <a:ea typeface="+mn-ea"/>
              <a:cs typeface="+mn-cs"/>
            </a:rPr>
            <a:t> a examen</a:t>
          </a:r>
          <a:r>
            <a:rPr lang="es-ES" sz="1000">
              <a:latin typeface="+mn-lt"/>
              <a:ea typeface="+mn-ea"/>
              <a:cs typeface="+mn-cs"/>
            </a:rPr>
            <a:t>.</a:t>
          </a:r>
          <a:endParaRPr lang="es-ES" sz="1000"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13</xdr:col>
      <xdr:colOff>180976</xdr:colOff>
      <xdr:row>23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</xdr:row>
      <xdr:rowOff>66675</xdr:rowOff>
    </xdr:from>
    <xdr:to>
      <xdr:col>10</xdr:col>
      <xdr:colOff>19050</xdr:colOff>
      <xdr:row>22</xdr:row>
      <xdr:rowOff>19050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19049</xdr:rowOff>
    </xdr:from>
    <xdr:to>
      <xdr:col>5</xdr:col>
      <xdr:colOff>419100</xdr:colOff>
      <xdr:row>24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9525</xdr:rowOff>
    </xdr:from>
    <xdr:to>
      <xdr:col>14</xdr:col>
      <xdr:colOff>219076</xdr:colOff>
      <xdr:row>27</xdr:row>
      <xdr:rowOff>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714375</xdr:colOff>
      <xdr:row>28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0" y="5353050"/>
          <a:ext cx="6315075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1000" b="0" i="0" baseline="0">
              <a:latin typeface="+mn-lt"/>
              <a:ea typeface="+mn-ea"/>
              <a:cs typeface="+mn-cs"/>
            </a:rPr>
            <a:t>(1). Nº total de alumnos de nueva matriculación en el mes objeto de estudio, que además no estuvieran matriculados en el mismo centro en algún mes anterior.</a:t>
          </a:r>
          <a:endParaRPr lang="es-ES" sz="1000">
            <a:latin typeface="+mn-lt"/>
          </a:endParaRPr>
        </a:p>
        <a:p>
          <a:pPr rtl="0"/>
          <a:r>
            <a:rPr lang="es-ES" sz="1000" b="0" i="0" baseline="0">
              <a:latin typeface="+mn-lt"/>
              <a:ea typeface="+mn-ea"/>
              <a:cs typeface="+mn-cs"/>
            </a:rPr>
            <a:t>(2). Nº total de alumnos que están cursando español durante el mes objeto de estudio  y ya se matricularon en meses anteriores. </a:t>
          </a:r>
          <a:endParaRPr lang="es-ES" sz="1000">
            <a:latin typeface="+mn-lt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 Narrow" pitchFamily="34" charset="0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7</xdr:row>
      <xdr:rowOff>0</xdr:rowOff>
    </xdr:from>
    <xdr:to>
      <xdr:col>7</xdr:col>
      <xdr:colOff>466725</xdr:colOff>
      <xdr:row>23</xdr:row>
      <xdr:rowOff>171450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5</xdr:row>
      <xdr:rowOff>152400</xdr:rowOff>
    </xdr:from>
    <xdr:to>
      <xdr:col>12</xdr:col>
      <xdr:colOff>428625</xdr:colOff>
      <xdr:row>22</xdr:row>
      <xdr:rowOff>47625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17</xdr:col>
      <xdr:colOff>428625</xdr:colOff>
      <xdr:row>41</xdr:row>
      <xdr:rowOff>66676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11</xdr:row>
      <xdr:rowOff>28575</xdr:rowOff>
    </xdr:from>
    <xdr:to>
      <xdr:col>6</xdr:col>
      <xdr:colOff>752475</xdr:colOff>
      <xdr:row>25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590549</xdr:colOff>
      <xdr:row>11</xdr:row>
      <xdr:rowOff>123825</xdr:rowOff>
    </xdr:from>
    <xdr:to>
      <xdr:col>14</xdr:col>
      <xdr:colOff>504824</xdr:colOff>
      <xdr:row>26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104775</xdr:rowOff>
    </xdr:from>
    <xdr:to>
      <xdr:col>6</xdr:col>
      <xdr:colOff>590550</xdr:colOff>
      <xdr:row>20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133350</xdr:colOff>
      <xdr:row>19</xdr:row>
      <xdr:rowOff>104775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21</xdr:row>
      <xdr:rowOff>28575</xdr:rowOff>
    </xdr:from>
    <xdr:to>
      <xdr:col>17</xdr:col>
      <xdr:colOff>47625</xdr:colOff>
      <xdr:row>36</xdr:row>
      <xdr:rowOff>161925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21</xdr:col>
      <xdr:colOff>333375</xdr:colOff>
      <xdr:row>19</xdr:row>
      <xdr:rowOff>114300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12</xdr:col>
      <xdr:colOff>409575</xdr:colOff>
      <xdr:row>55</xdr:row>
      <xdr:rowOff>114300</xdr:rowOff>
    </xdr:to>
    <xdr:graphicFrame macro="">
      <xdr:nvGraphicFramePr>
        <xdr:cNvPr id="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25</xdr:col>
      <xdr:colOff>257175</xdr:colOff>
      <xdr:row>55</xdr:row>
      <xdr:rowOff>142875</xdr:rowOff>
    </xdr:to>
    <xdr:graphicFrame macro="">
      <xdr:nvGraphicFramePr>
        <xdr:cNvPr id="1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114300</xdr:rowOff>
    </xdr:from>
    <xdr:to>
      <xdr:col>18</xdr:col>
      <xdr:colOff>171450</xdr:colOff>
      <xdr:row>24</xdr:row>
      <xdr:rowOff>114299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14</xdr:col>
      <xdr:colOff>647700</xdr:colOff>
      <xdr:row>29</xdr:row>
      <xdr:rowOff>0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21</xdr:col>
      <xdr:colOff>142875</xdr:colOff>
      <xdr:row>25</xdr:row>
      <xdr:rowOff>142875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1133475</xdr:colOff>
      <xdr:row>28</xdr:row>
      <xdr:rowOff>19050</xdr:rowOff>
    </xdr:from>
    <xdr:to>
      <xdr:col>17</xdr:col>
      <xdr:colOff>47625</xdr:colOff>
      <xdr:row>43</xdr:row>
      <xdr:rowOff>114300</xdr:rowOff>
    </xdr:to>
    <xdr:graphicFrame macro="">
      <xdr:nvGraphicFramePr>
        <xdr:cNvPr id="1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28</xdr:row>
      <xdr:rowOff>0</xdr:rowOff>
    </xdr:from>
    <xdr:to>
      <xdr:col>26</xdr:col>
      <xdr:colOff>638175</xdr:colOff>
      <xdr:row>43</xdr:row>
      <xdr:rowOff>95250</xdr:rowOff>
    </xdr:to>
    <xdr:graphicFrame macro="">
      <xdr:nvGraphicFramePr>
        <xdr:cNvPr id="1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7</xdr:row>
      <xdr:rowOff>114300</xdr:rowOff>
    </xdr:from>
    <xdr:to>
      <xdr:col>10</xdr:col>
      <xdr:colOff>400050</xdr:colOff>
      <xdr:row>26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6</xdr:row>
      <xdr:rowOff>1</xdr:rowOff>
    </xdr:from>
    <xdr:to>
      <xdr:col>14</xdr:col>
      <xdr:colOff>190500</xdr:colOff>
      <xdr:row>26</xdr:row>
      <xdr:rowOff>104775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171450</xdr:rowOff>
    </xdr:from>
    <xdr:to>
      <xdr:col>7</xdr:col>
      <xdr:colOff>657224</xdr:colOff>
      <xdr:row>24</xdr:row>
      <xdr:rowOff>171449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180975</xdr:rowOff>
    </xdr:from>
    <xdr:to>
      <xdr:col>17</xdr:col>
      <xdr:colOff>381000</xdr:colOff>
      <xdr:row>25</xdr:row>
      <xdr:rowOff>66675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2343150</xdr:colOff>
      <xdr:row>5</xdr:row>
      <xdr:rowOff>19050</xdr:rowOff>
    </xdr:from>
    <xdr:to>
      <xdr:col>10</xdr:col>
      <xdr:colOff>971550</xdr:colOff>
      <xdr:row>30</xdr:row>
      <xdr:rowOff>85725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6</xdr:col>
      <xdr:colOff>238124</xdr:colOff>
      <xdr:row>51</xdr:row>
      <xdr:rowOff>161925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12</xdr:col>
      <xdr:colOff>371476</xdr:colOff>
      <xdr:row>52</xdr:row>
      <xdr:rowOff>180975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10</xdr:row>
      <xdr:rowOff>9525</xdr:rowOff>
    </xdr:from>
    <xdr:to>
      <xdr:col>14</xdr:col>
      <xdr:colOff>685800</xdr:colOff>
      <xdr:row>27</xdr:row>
      <xdr:rowOff>28575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</xdr:row>
      <xdr:rowOff>0</xdr:rowOff>
    </xdr:from>
    <xdr:to>
      <xdr:col>9</xdr:col>
      <xdr:colOff>666750</xdr:colOff>
      <xdr:row>36</xdr:row>
      <xdr:rowOff>28575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7</xdr:row>
      <xdr:rowOff>38100</xdr:rowOff>
    </xdr:from>
    <xdr:to>
      <xdr:col>21</xdr:col>
      <xdr:colOff>209551</xdr:colOff>
      <xdr:row>25</xdr:row>
      <xdr:rowOff>142875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7</xdr:row>
      <xdr:rowOff>152399</xdr:rowOff>
    </xdr:from>
    <xdr:to>
      <xdr:col>10</xdr:col>
      <xdr:colOff>342899</xdr:colOff>
      <xdr:row>24</xdr:row>
      <xdr:rowOff>142874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6</xdr:row>
      <xdr:rowOff>161925</xdr:rowOff>
    </xdr:from>
    <xdr:to>
      <xdr:col>9</xdr:col>
      <xdr:colOff>371475</xdr:colOff>
      <xdr:row>27</xdr:row>
      <xdr:rowOff>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5</xdr:row>
      <xdr:rowOff>171450</xdr:rowOff>
    </xdr:from>
    <xdr:to>
      <xdr:col>10</xdr:col>
      <xdr:colOff>457200</xdr:colOff>
      <xdr:row>22</xdr:row>
      <xdr:rowOff>171450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104776</xdr:colOff>
      <xdr:row>41</xdr:row>
      <xdr:rowOff>180976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</xdr:row>
      <xdr:rowOff>9525</xdr:rowOff>
    </xdr:from>
    <xdr:to>
      <xdr:col>17</xdr:col>
      <xdr:colOff>47625</xdr:colOff>
      <xdr:row>20</xdr:row>
      <xdr:rowOff>133350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23</xdr:row>
      <xdr:rowOff>85725</xdr:rowOff>
    </xdr:from>
    <xdr:to>
      <xdr:col>15</xdr:col>
      <xdr:colOff>314325</xdr:colOff>
      <xdr:row>42</xdr:row>
      <xdr:rowOff>180975</xdr:rowOff>
    </xdr:to>
    <xdr:graphicFrame macro="">
      <xdr:nvGraphicFramePr>
        <xdr:cNvPr id="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11</xdr:col>
      <xdr:colOff>85725</xdr:colOff>
      <xdr:row>56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8572500"/>
          <a:ext cx="6667500" cy="2581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Observaciones: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0">
            <a:effectLst/>
            <a:latin typeface="+mn-lt"/>
            <a:ea typeface="+mn-ea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>
              <a:effectLst/>
              <a:latin typeface="+mn-lt"/>
              <a:ea typeface="+mn-ea"/>
              <a:cs typeface="+mn-cs"/>
            </a:rPr>
            <a:t>M: Mujeres, H: Hombres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000">
              <a:effectLst/>
              <a:latin typeface="+mn-lt"/>
              <a:ea typeface="+mn-ea"/>
              <a:cs typeface="+mn-cs"/>
            </a:rPr>
            <a:t>Presentados: porcentaje de estudiantes que se han presentado a examen  (ya sea en la convocatoria de junio o septiembre), sobre el total de estudiantes matriculados.</a:t>
          </a:r>
          <a:endParaRPr lang="es-ES">
            <a:effectLst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Aprobados: porcentaje de estudiantes que han superado las asignaturas con la calificación de aprobado, ya sea en la convocatoria de junio o de septiembre, </a:t>
          </a:r>
          <a:r>
            <a:rPr lang="es-ES" sz="1000" b="0" i="0" baseline="0">
              <a:latin typeface="+mn-lt"/>
              <a:ea typeface="+mn-ea"/>
              <a:cs typeface="+mn-cs"/>
            </a:rPr>
            <a:t>sobre el total de estudiantes que se han presentado a examen.</a:t>
          </a: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Notables: porcentaje de estudiantes que han superado las asignaturas con la calificación de notable, ya sea en la convocatoria de junio o de septiembre, </a:t>
          </a:r>
          <a:r>
            <a:rPr lang="es-ES" sz="1000" b="0" i="0" baseline="0">
              <a:latin typeface="+mn-lt"/>
              <a:ea typeface="+mn-ea"/>
              <a:cs typeface="+mn-cs"/>
            </a:rPr>
            <a:t>sobre el total de estudiantes que se han presentado axamen.</a:t>
          </a: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Sobresalientes/Matrículas de Honor: porcentaje de estudiantes que han superado las asignaturas con la calificación de sobresaliente o matrícula de honor, ya sea en la convocatoria de junio o de septiembre, sobre el total de estudiantes que se han presentado a examen.</a:t>
          </a:r>
        </a:p>
        <a:p>
          <a:pPr marL="0" indent="0" algn="just" rtl="0">
            <a:defRPr sz="1000"/>
          </a:pPr>
          <a:endParaRPr lang="es-ES" sz="100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12</xdr:col>
      <xdr:colOff>581025</xdr:colOff>
      <xdr:row>24</xdr:row>
      <xdr:rowOff>85725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161925</xdr:rowOff>
    </xdr:from>
    <xdr:to>
      <xdr:col>6</xdr:col>
      <xdr:colOff>238125</xdr:colOff>
      <xdr:row>57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8601075"/>
          <a:ext cx="5981700" cy="2638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Observaciones: </a:t>
          </a:r>
        </a:p>
        <a:p>
          <a:endParaRPr lang="es-ES" sz="1000">
            <a:latin typeface="+mn-lt"/>
          </a:endParaRPr>
        </a:p>
        <a:p>
          <a:r>
            <a:rPr lang="es-ES" sz="1000">
              <a:latin typeface="+mn-lt"/>
              <a:ea typeface="+mn-ea"/>
              <a:cs typeface="+mn-cs"/>
            </a:rPr>
            <a:t>Tasa de Rendimiento: porcentaje de estudiantes que han superado las asignaturas a las que se han presentado (ya sea en la convocatoria de junio o de septiembre), sobre el total de estudiantes matriculados.</a:t>
          </a:r>
        </a:p>
        <a:p>
          <a:endParaRPr lang="es-ES" sz="1000"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s-ES" sz="1000" baseline="0">
              <a:latin typeface="+mn-lt"/>
              <a:ea typeface="+mn-ea"/>
              <a:cs typeface="+mn-cs"/>
            </a:rPr>
            <a:t> Tasa de Éxito: </a:t>
          </a:r>
          <a:r>
            <a:rPr lang="es-ES" sz="1000">
              <a:latin typeface="+mn-lt"/>
              <a:ea typeface="+mn-ea"/>
              <a:cs typeface="+mn-cs"/>
            </a:rPr>
            <a:t>porcentaje de estudiantes que han superado las asignaturas a las que se han presentado (ya sea en la convocatoria de junio o de septiembre), sobre el total de estudiantes que se han presentado</a:t>
          </a:r>
          <a:r>
            <a:rPr lang="es-ES" sz="1000" baseline="0">
              <a:latin typeface="+mn-lt"/>
              <a:ea typeface="+mn-ea"/>
              <a:cs typeface="+mn-cs"/>
            </a:rPr>
            <a:t> a examen</a:t>
          </a:r>
          <a:r>
            <a:rPr lang="es-ES" sz="1000">
              <a:latin typeface="+mn-lt"/>
              <a:ea typeface="+mn-ea"/>
              <a:cs typeface="+mn-cs"/>
            </a:rPr>
            <a:t>.</a:t>
          </a:r>
          <a:endParaRPr lang="es-ES" sz="1000"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+mn-lt"/>
          </a:endParaRP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12</xdr:col>
      <xdr:colOff>371475</xdr:colOff>
      <xdr:row>23</xdr:row>
      <xdr:rowOff>1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FormacionGradoCentr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.2P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/CIFRAS/CIFRAS%202011-2012/Tablas/PAS_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8.3Estudi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FormacionGr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FormacionPosgr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CursoIdiomasEspanolBuend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InnovacionDocen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Investigac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RelacionesInternacional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actividadescomplementari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.1P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2.1.1D"/>
      <sheetName val="2.1.1.1ViaAccesoGrafico"/>
      <sheetName val="2.1.2"/>
      <sheetName val="2.1.2D"/>
      <sheetName val="2.1.1.2admisionGrafico"/>
      <sheetName val="2.1.3"/>
      <sheetName val="2.1.3D"/>
      <sheetName val="2.1.1.3demandaGrafico"/>
      <sheetName val="2.2.1"/>
      <sheetName val="2.2.1D"/>
      <sheetName val="2.1.2.2Grafico"/>
      <sheetName val="2.3.1"/>
      <sheetName val="2.3.1D"/>
      <sheetName val="2.3.2"/>
      <sheetName val="2.4.1"/>
      <sheetName val="2.4.1D"/>
      <sheetName val="2.4.2"/>
      <sheetName val="2.4.1_2Grafico"/>
      <sheetName val="2.4.3"/>
      <sheetName val="2.4.3Grafico"/>
      <sheetName val="2.4.1Grafico"/>
      <sheetName val="2.1.1.2IntervNotaAccesoGraf (2"/>
    </sheetNames>
    <sheetDataSet>
      <sheetData sheetId="0"/>
      <sheetData sheetId="1"/>
      <sheetData sheetId="2">
        <row r="8">
          <cell r="D8" t="str">
            <v>PAU</v>
          </cell>
          <cell r="E8" t="str">
            <v>FP</v>
          </cell>
          <cell r="F8" t="str">
            <v>Titulados</v>
          </cell>
          <cell r="G8" t="str">
            <v xml:space="preserve">Enseñanzas Anteriores </v>
          </cell>
          <cell r="H8" t="str">
            <v>Otros</v>
          </cell>
        </row>
        <row r="9">
          <cell r="C9" t="str">
            <v>Artes y Humanidades</v>
          </cell>
          <cell r="D9">
            <v>289</v>
          </cell>
          <cell r="E9">
            <v>11</v>
          </cell>
          <cell r="F9">
            <v>10</v>
          </cell>
          <cell r="G9">
            <v>10</v>
          </cell>
          <cell r="H9">
            <v>44</v>
          </cell>
        </row>
        <row r="10">
          <cell r="C10" t="str">
            <v>Ciencias Sociales y Jurídicas</v>
          </cell>
          <cell r="D10">
            <v>1702</v>
          </cell>
          <cell r="E10">
            <v>266</v>
          </cell>
          <cell r="F10">
            <v>38</v>
          </cell>
          <cell r="G10">
            <v>149</v>
          </cell>
          <cell r="H10">
            <v>225</v>
          </cell>
        </row>
        <row r="11">
          <cell r="C11" t="str">
            <v>Ciencias</v>
          </cell>
          <cell r="D11">
            <v>235</v>
          </cell>
          <cell r="E11">
            <v>14</v>
          </cell>
          <cell r="F11">
            <v>2</v>
          </cell>
          <cell r="G11">
            <v>7</v>
          </cell>
          <cell r="H11">
            <v>5</v>
          </cell>
        </row>
        <row r="12">
          <cell r="C12" t="str">
            <v>Ingeniería y Arquitectura</v>
          </cell>
          <cell r="D12">
            <v>778</v>
          </cell>
          <cell r="E12">
            <v>63</v>
          </cell>
          <cell r="F12">
            <v>6</v>
          </cell>
          <cell r="G12">
            <v>53</v>
          </cell>
          <cell r="H12">
            <v>59</v>
          </cell>
        </row>
        <row r="13">
          <cell r="C13" t="str">
            <v>Ciencias de la Salud</v>
          </cell>
          <cell r="D13">
            <v>501</v>
          </cell>
          <cell r="E13">
            <v>65</v>
          </cell>
          <cell r="F13">
            <v>10</v>
          </cell>
          <cell r="G13">
            <v>26</v>
          </cell>
          <cell r="H13">
            <v>28</v>
          </cell>
        </row>
      </sheetData>
      <sheetData sheetId="3"/>
      <sheetData sheetId="4"/>
      <sheetData sheetId="5">
        <row r="14">
          <cell r="C14" t="str">
            <v>&lt; 5.5</v>
          </cell>
          <cell r="D14" t="str">
            <v>5.5-6.49</v>
          </cell>
          <cell r="E14" t="str">
            <v>6.5-7.49</v>
          </cell>
          <cell r="F14" t="str">
            <v>&gt;=7.5</v>
          </cell>
        </row>
        <row r="15">
          <cell r="B15" t="str">
            <v>Artes y Humanidades</v>
          </cell>
          <cell r="C15">
            <v>21</v>
          </cell>
          <cell r="D15">
            <v>97</v>
          </cell>
          <cell r="E15">
            <v>86</v>
          </cell>
          <cell r="F15">
            <v>150</v>
          </cell>
        </row>
        <row r="16">
          <cell r="B16" t="str">
            <v>Ciencias Sociales y Jurídicas</v>
          </cell>
          <cell r="C16">
            <v>230</v>
          </cell>
          <cell r="D16">
            <v>645</v>
          </cell>
          <cell r="E16">
            <v>573</v>
          </cell>
          <cell r="F16">
            <v>783</v>
          </cell>
        </row>
        <row r="17">
          <cell r="B17" t="str">
            <v>Ciencias</v>
          </cell>
          <cell r="C17">
            <v>3</v>
          </cell>
          <cell r="D17">
            <v>25</v>
          </cell>
          <cell r="E17">
            <v>24</v>
          </cell>
          <cell r="F17">
            <v>204</v>
          </cell>
        </row>
        <row r="18">
          <cell r="B18" t="str">
            <v>Ingeniería y Arquitectura</v>
          </cell>
          <cell r="C18">
            <v>58</v>
          </cell>
          <cell r="D18">
            <v>150</v>
          </cell>
          <cell r="E18">
            <v>133</v>
          </cell>
          <cell r="F18">
            <v>565</v>
          </cell>
        </row>
        <row r="19">
          <cell r="B19" t="str">
            <v>Ciencias de la Salud</v>
          </cell>
          <cell r="C19">
            <v>5</v>
          </cell>
          <cell r="D19">
            <v>16</v>
          </cell>
          <cell r="E19">
            <v>27</v>
          </cell>
          <cell r="F19">
            <v>556</v>
          </cell>
        </row>
      </sheetData>
      <sheetData sheetId="6"/>
      <sheetData sheetId="7"/>
      <sheetData sheetId="8">
        <row r="7">
          <cell r="F7" t="str">
            <v>Nuevos</v>
          </cell>
          <cell r="G7" t="str">
            <v>1ª Opción</v>
          </cell>
        </row>
        <row r="8">
          <cell r="D8" t="str">
            <v>Artes y Humanidades</v>
          </cell>
          <cell r="E8">
            <v>480</v>
          </cell>
          <cell r="F8">
            <v>354</v>
          </cell>
          <cell r="G8">
            <v>313</v>
          </cell>
        </row>
        <row r="9">
          <cell r="D9" t="str">
            <v>Ciencias Sociales y Jurídicas</v>
          </cell>
          <cell r="E9">
            <v>3144</v>
          </cell>
          <cell r="F9">
            <v>2231</v>
          </cell>
          <cell r="G9">
            <v>1907</v>
          </cell>
        </row>
        <row r="10">
          <cell r="D10" t="str">
            <v>Ciencias</v>
          </cell>
          <cell r="E10">
            <v>445</v>
          </cell>
          <cell r="F10">
            <v>256</v>
          </cell>
          <cell r="G10">
            <v>172</v>
          </cell>
        </row>
        <row r="11">
          <cell r="D11" t="str">
            <v>Ingeniería y Arquitectura</v>
          </cell>
          <cell r="E11">
            <v>1284</v>
          </cell>
          <cell r="F11">
            <v>906</v>
          </cell>
          <cell r="G11">
            <v>746</v>
          </cell>
        </row>
        <row r="12">
          <cell r="D12" t="str">
            <v>Ciencias de la Salud</v>
          </cell>
          <cell r="E12">
            <v>1548</v>
          </cell>
          <cell r="F12">
            <v>604</v>
          </cell>
          <cell r="G12">
            <v>362</v>
          </cell>
        </row>
      </sheetData>
      <sheetData sheetId="9"/>
      <sheetData sheetId="10"/>
      <sheetData sheetId="11">
        <row r="5">
          <cell r="L5" t="str">
            <v>&lt;30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Escalas"/>
      <sheetName val="FuncEscalasIngles"/>
      <sheetName val="FuncEscalasGraf"/>
      <sheetName val="LabGrupos"/>
      <sheetName val="LabGruposIngles"/>
      <sheetName val="LabGruposGraf"/>
      <sheetName val="TablaGlobalEdadSexo"/>
      <sheetName val="EdadSexo"/>
      <sheetName val="EdadSexoIngles"/>
      <sheetName val="EdadSexoGrafico"/>
    </sheetNames>
    <sheetDataSet>
      <sheetData sheetId="0"/>
      <sheetData sheetId="1"/>
      <sheetData sheetId="2">
        <row r="3">
          <cell r="Q3" t="str">
            <v>Female</v>
          </cell>
        </row>
        <row r="5">
          <cell r="C5" t="str">
            <v>Mujeres</v>
          </cell>
          <cell r="D5" t="str">
            <v>Hombres</v>
          </cell>
        </row>
        <row r="6">
          <cell r="B6" t="str">
            <v>Nivel 18</v>
          </cell>
          <cell r="C6">
            <v>123</v>
          </cell>
          <cell r="D6">
            <v>39</v>
          </cell>
        </row>
        <row r="7">
          <cell r="B7" t="str">
            <v>Nivel 20</v>
          </cell>
          <cell r="C7">
            <v>106</v>
          </cell>
          <cell r="D7">
            <v>25</v>
          </cell>
        </row>
        <row r="8">
          <cell r="B8" t="str">
            <v>Nivel 22</v>
          </cell>
          <cell r="C8">
            <v>38</v>
          </cell>
          <cell r="D8">
            <v>8</v>
          </cell>
        </row>
        <row r="9">
          <cell r="B9" t="str">
            <v>Nivel 23</v>
          </cell>
          <cell r="C9">
            <v>12</v>
          </cell>
          <cell r="D9">
            <v>4</v>
          </cell>
        </row>
        <row r="10">
          <cell r="B10" t="str">
            <v>Nivel 24</v>
          </cell>
          <cell r="C10">
            <v>7</v>
          </cell>
          <cell r="D10">
            <v>4</v>
          </cell>
        </row>
        <row r="11">
          <cell r="B11" t="str">
            <v>Nivel 25</v>
          </cell>
          <cell r="C11">
            <v>24</v>
          </cell>
          <cell r="D11">
            <v>5</v>
          </cell>
        </row>
        <row r="12">
          <cell r="B12" t="str">
            <v>Nivel 26</v>
          </cell>
          <cell r="C12">
            <v>14</v>
          </cell>
          <cell r="D12">
            <v>6</v>
          </cell>
        </row>
        <row r="13">
          <cell r="B13" t="str">
            <v>Nivel 27</v>
          </cell>
          <cell r="C13">
            <v>2</v>
          </cell>
          <cell r="D13">
            <v>2</v>
          </cell>
        </row>
        <row r="14">
          <cell r="B14" t="str">
            <v>Nivel 28</v>
          </cell>
          <cell r="C14">
            <v>0</v>
          </cell>
          <cell r="D14">
            <v>1</v>
          </cell>
        </row>
        <row r="15">
          <cell r="B15" t="str">
            <v>Nivel 30</v>
          </cell>
          <cell r="C15">
            <v>0</v>
          </cell>
          <cell r="D15">
            <v>1</v>
          </cell>
        </row>
        <row r="26">
          <cell r="A26" t="str">
            <v>Gerente, Vicegerentes/Jefes de Servicio/Técnicos Asesores</v>
          </cell>
          <cell r="B26">
            <v>35</v>
          </cell>
        </row>
        <row r="27">
          <cell r="A27" t="str">
            <v>Directores/Técnicos Asesores de Biblioteca</v>
          </cell>
          <cell r="B27">
            <v>23</v>
          </cell>
        </row>
        <row r="28">
          <cell r="A28" t="str">
            <v>Jefes de Sección</v>
          </cell>
          <cell r="B28">
            <v>68</v>
          </cell>
        </row>
        <row r="29">
          <cell r="A29" t="str">
            <v>Secretaría Cargos</v>
          </cell>
          <cell r="B29">
            <v>17</v>
          </cell>
        </row>
        <row r="30">
          <cell r="A30" t="str">
            <v>Secretarías Administrativas (Centros)</v>
          </cell>
          <cell r="B30">
            <v>55</v>
          </cell>
        </row>
        <row r="31">
          <cell r="A31" t="str">
            <v>Departamentos</v>
          </cell>
          <cell r="B31">
            <v>70</v>
          </cell>
          <cell r="H31" t="str">
            <v>A1</v>
          </cell>
          <cell r="I31">
            <v>20</v>
          </cell>
        </row>
        <row r="32">
          <cell r="A32" t="str">
            <v>Jefes de Negociado</v>
          </cell>
          <cell r="B32">
            <v>82</v>
          </cell>
          <cell r="H32" t="str">
            <v>A2</v>
          </cell>
          <cell r="I32">
            <v>79</v>
          </cell>
        </row>
        <row r="33">
          <cell r="A33" t="str">
            <v>Puesto Base Administración</v>
          </cell>
          <cell r="B33">
            <v>71</v>
          </cell>
          <cell r="H33" t="str">
            <v>C1</v>
          </cell>
          <cell r="I33">
            <v>218</v>
          </cell>
        </row>
        <row r="34">
          <cell r="H34" t="str">
            <v>C2</v>
          </cell>
          <cell r="I34">
            <v>104</v>
          </cell>
        </row>
      </sheetData>
      <sheetData sheetId="3"/>
      <sheetData sheetId="4"/>
      <sheetData sheetId="5">
        <row r="4">
          <cell r="C4" t="str">
            <v>Mujeres</v>
          </cell>
          <cell r="D4" t="str">
            <v>Hombres</v>
          </cell>
        </row>
        <row r="5">
          <cell r="B5" t="str">
            <v>Grupo 1</v>
          </cell>
          <cell r="C5">
            <v>38</v>
          </cell>
          <cell r="D5">
            <v>35</v>
          </cell>
          <cell r="E5">
            <v>73</v>
          </cell>
        </row>
        <row r="6">
          <cell r="B6" t="str">
            <v>Grupo 2</v>
          </cell>
          <cell r="C6">
            <v>34</v>
          </cell>
          <cell r="D6">
            <v>53</v>
          </cell>
          <cell r="E6">
            <v>87</v>
          </cell>
        </row>
        <row r="7">
          <cell r="B7" t="str">
            <v>Grupo 3</v>
          </cell>
          <cell r="C7">
            <v>83</v>
          </cell>
          <cell r="D7">
            <v>169</v>
          </cell>
          <cell r="E7">
            <v>252</v>
          </cell>
        </row>
        <row r="8">
          <cell r="B8" t="str">
            <v>Grupo 4A</v>
          </cell>
          <cell r="C8">
            <v>34</v>
          </cell>
          <cell r="D8">
            <v>72</v>
          </cell>
          <cell r="E8">
            <v>106</v>
          </cell>
        </row>
        <row r="9">
          <cell r="B9" t="str">
            <v>Grupo 4B</v>
          </cell>
          <cell r="C9">
            <v>19</v>
          </cell>
          <cell r="D9">
            <v>33</v>
          </cell>
          <cell r="E9">
            <v>52</v>
          </cell>
        </row>
      </sheetData>
      <sheetData sheetId="6"/>
      <sheetData sheetId="7"/>
      <sheetData sheetId="8"/>
      <sheetData sheetId="9">
        <row r="9">
          <cell r="L9" t="str">
            <v>Mujeres</v>
          </cell>
          <cell r="M9" t="str">
            <v>Hombres</v>
          </cell>
        </row>
        <row r="10">
          <cell r="L10">
            <v>0.10090817356205853</v>
          </cell>
          <cell r="M10">
            <v>-0.20181634712411706</v>
          </cell>
        </row>
        <row r="11">
          <cell r="L11">
            <v>0.50454086781029261</v>
          </cell>
          <cell r="M11">
            <v>-0.80726538849646823</v>
          </cell>
        </row>
        <row r="12">
          <cell r="L12">
            <v>2.6236125126135219</v>
          </cell>
          <cell r="M12">
            <v>-2.119071644803229</v>
          </cell>
        </row>
        <row r="13">
          <cell r="L13">
            <v>3.7336024217961654</v>
          </cell>
          <cell r="M13">
            <v>-4.7426841574167504</v>
          </cell>
        </row>
        <row r="14">
          <cell r="L14">
            <v>9.4853683148335008</v>
          </cell>
          <cell r="M14">
            <v>-9.1826437941473262</v>
          </cell>
        </row>
        <row r="15">
          <cell r="L15">
            <v>13.118062563067609</v>
          </cell>
          <cell r="M15">
            <v>-13.118062563067609</v>
          </cell>
        </row>
        <row r="16">
          <cell r="L16">
            <v>24.318869828456105</v>
          </cell>
          <cell r="M16">
            <v>-15.943491422805247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Funcionario"/>
      <sheetName val="PASFuncionarioIngles"/>
      <sheetName val="PasFuncionarioGrafico"/>
      <sheetName val="PasLaboral"/>
      <sheetName val="PasLaboralIngles"/>
      <sheetName val="PasLaboralGrafico"/>
      <sheetName val="PasCentros"/>
      <sheetName val="PasCentrosIngles"/>
      <sheetName val="PasCampus"/>
      <sheetName val="PasCampussIngles"/>
      <sheetName val="PasCentrosGrafico"/>
      <sheetName val="AntiguedadUVa"/>
      <sheetName val="AntiguedadUVaGraf"/>
      <sheetName val="EdadSexo"/>
      <sheetName val="EdadSexoIngles"/>
      <sheetName val="PasEdadSexoGra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8">
          <cell r="C48" t="str">
            <v>C2</v>
          </cell>
        </row>
      </sheetData>
      <sheetData sheetId="13"/>
      <sheetData sheetId="14"/>
      <sheetData sheetId="15">
        <row r="26">
          <cell r="K26" t="str">
            <v>&lt;30</v>
          </cell>
        </row>
        <row r="27">
          <cell r="K27" t="str">
            <v>30-34</v>
          </cell>
        </row>
        <row r="28">
          <cell r="K28" t="str">
            <v>35-39</v>
          </cell>
        </row>
        <row r="29">
          <cell r="K29" t="str">
            <v>40-44</v>
          </cell>
        </row>
        <row r="30">
          <cell r="K30" t="str">
            <v>45-49</v>
          </cell>
        </row>
        <row r="31">
          <cell r="K31" t="str">
            <v>50-54</v>
          </cell>
        </row>
        <row r="32">
          <cell r="K32" t="str">
            <v>&gt;54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garProcedencia"/>
      <sheetName val="LugarProcedenciaD"/>
      <sheetName val="LugarProcedenciaGrafico"/>
      <sheetName val="EdadSexo"/>
      <sheetName val="EdadSexoD"/>
      <sheetName val="EdadSexoGraf"/>
    </sheetNames>
    <sheetDataSet>
      <sheetData sheetId="0"/>
      <sheetData sheetId="1"/>
      <sheetData sheetId="2">
        <row r="18">
          <cell r="D18" t="str">
            <v>VA</v>
          </cell>
          <cell r="E18" t="str">
            <v>PA</v>
          </cell>
          <cell r="F18" t="str">
            <v>SG</v>
          </cell>
          <cell r="G18" t="str">
            <v>SO</v>
          </cell>
          <cell r="H18" t="str">
            <v>Resto Castilla y León</v>
          </cell>
          <cell r="I18" t="str">
            <v>Otras Comunidades</v>
          </cell>
          <cell r="J18" t="str">
            <v>Extranjeros</v>
          </cell>
        </row>
        <row r="19">
          <cell r="C19" t="str">
            <v>Artes y Humanidades</v>
          </cell>
          <cell r="D19">
            <v>856</v>
          </cell>
          <cell r="E19">
            <v>160</v>
          </cell>
          <cell r="F19">
            <v>52</v>
          </cell>
          <cell r="G19">
            <v>63</v>
          </cell>
          <cell r="H19">
            <v>155</v>
          </cell>
          <cell r="I19">
            <v>235</v>
          </cell>
          <cell r="J19">
            <v>297</v>
          </cell>
        </row>
        <row r="20">
          <cell r="C20" t="str">
            <v>Ciencias Sociales y Jurídicas</v>
          </cell>
          <cell r="D20">
            <v>4488</v>
          </cell>
          <cell r="E20">
            <v>1001</v>
          </cell>
          <cell r="F20">
            <v>1012</v>
          </cell>
          <cell r="G20">
            <v>570</v>
          </cell>
          <cell r="H20">
            <v>973</v>
          </cell>
          <cell r="I20">
            <v>1363</v>
          </cell>
          <cell r="J20">
            <v>203</v>
          </cell>
        </row>
        <row r="21">
          <cell r="C21" t="str">
            <v>Ciencias</v>
          </cell>
          <cell r="D21">
            <v>667</v>
          </cell>
          <cell r="E21">
            <v>101</v>
          </cell>
          <cell r="F21">
            <v>41</v>
          </cell>
          <cell r="G21">
            <v>14</v>
          </cell>
          <cell r="H21">
            <v>165</v>
          </cell>
          <cell r="I21">
            <v>101</v>
          </cell>
          <cell r="J21">
            <v>7</v>
          </cell>
        </row>
        <row r="22">
          <cell r="C22" t="str">
            <v>Ingeniería y Arquitectura</v>
          </cell>
          <cell r="D22">
            <v>2108</v>
          </cell>
          <cell r="E22">
            <v>487</v>
          </cell>
          <cell r="F22">
            <v>277</v>
          </cell>
          <cell r="G22">
            <v>124</v>
          </cell>
          <cell r="H22">
            <v>806</v>
          </cell>
          <cell r="I22">
            <v>396</v>
          </cell>
          <cell r="J22">
            <v>169</v>
          </cell>
        </row>
        <row r="23">
          <cell r="C23" t="str">
            <v>Ciencias de la Salud</v>
          </cell>
          <cell r="D23">
            <v>1052</v>
          </cell>
          <cell r="E23">
            <v>229</v>
          </cell>
          <cell r="F23">
            <v>83</v>
          </cell>
          <cell r="G23">
            <v>125</v>
          </cell>
          <cell r="H23">
            <v>421</v>
          </cell>
          <cell r="I23">
            <v>904</v>
          </cell>
          <cell r="J23">
            <v>69</v>
          </cell>
        </row>
        <row r="24">
          <cell r="C24" t="str">
            <v>UVa</v>
          </cell>
          <cell r="D24">
            <v>9171</v>
          </cell>
          <cell r="E24">
            <v>1978</v>
          </cell>
          <cell r="F24">
            <v>1465</v>
          </cell>
          <cell r="G24">
            <v>896</v>
          </cell>
          <cell r="H24">
            <v>2520</v>
          </cell>
          <cell r="I24">
            <v>3026</v>
          </cell>
          <cell r="J24">
            <v>1551</v>
          </cell>
        </row>
      </sheetData>
      <sheetData sheetId="3"/>
      <sheetData sheetId="4"/>
      <sheetData sheetId="5">
        <row r="20">
          <cell r="C20" t="str">
            <v>Mujeres</v>
          </cell>
          <cell r="D20" t="str">
            <v>Hombres</v>
          </cell>
        </row>
        <row r="21">
          <cell r="B21" t="str">
            <v>&lt;20</v>
          </cell>
          <cell r="C21">
            <v>7.4834403600141579</v>
          </cell>
          <cell r="D21">
            <v>-5.2990847954694846</v>
          </cell>
        </row>
        <row r="22">
          <cell r="B22" t="str">
            <v>20-22</v>
          </cell>
          <cell r="C22">
            <v>26.394296404914801</v>
          </cell>
          <cell r="D22">
            <v>-19.102998432522629</v>
          </cell>
        </row>
        <row r="23">
          <cell r="B23" t="str">
            <v>23-25</v>
          </cell>
          <cell r="C23">
            <v>14.344946149567679</v>
          </cell>
          <cell r="D23">
            <v>-12.458916923699247</v>
          </cell>
        </row>
        <row r="24">
          <cell r="B24" t="str">
            <v>26-30</v>
          </cell>
          <cell r="C24">
            <v>4.8086160691712596</v>
          </cell>
          <cell r="D24">
            <v>-5.5367345906861507</v>
          </cell>
        </row>
        <row r="25">
          <cell r="B25" t="str">
            <v>31-36</v>
          </cell>
          <cell r="C25">
            <v>1.1680234615968044</v>
          </cell>
          <cell r="D25">
            <v>-0.87980988016382666</v>
          </cell>
        </row>
        <row r="26">
          <cell r="B26" t="str">
            <v>37-45</v>
          </cell>
          <cell r="C26">
            <v>0.74328765737978464</v>
          </cell>
          <cell r="D26">
            <v>-0.6674419780553168</v>
          </cell>
        </row>
        <row r="27">
          <cell r="B27" t="str">
            <v>&gt;45</v>
          </cell>
          <cell r="C27">
            <v>0.61182181321737372</v>
          </cell>
          <cell r="D27">
            <v>-0.50058148354148757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2.1.1D"/>
      <sheetName val="2.1.1.1ViaAccesoGrafico"/>
      <sheetName val="2.1.2"/>
      <sheetName val="2.1.2D"/>
      <sheetName val="2.1.1.2admisionGrafico"/>
      <sheetName val="2.1.3"/>
      <sheetName val="2.1.3D"/>
      <sheetName val="2.1.1.3demandaGrafico"/>
      <sheetName val="2.2.1"/>
      <sheetName val="2.2.1D"/>
      <sheetName val="2.1.2.2Grafico"/>
      <sheetName val="2.3.1"/>
      <sheetName val="2.3.1D"/>
      <sheetName val="2.3.2"/>
      <sheetName val="2.3.2D"/>
      <sheetName val="2.4.1"/>
      <sheetName val="2.4.1D"/>
      <sheetName val="2.4.2"/>
      <sheetName val="2.4.1_2Grafico"/>
      <sheetName val="2.4.3"/>
      <sheetName val="2.4.3Gra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L5" t="str">
            <v>&lt;30</v>
          </cell>
          <cell r="M5" t="str">
            <v>30-60</v>
          </cell>
          <cell r="N5" t="str">
            <v>61-84</v>
          </cell>
          <cell r="O5" t="str">
            <v>&gt;84</v>
          </cell>
        </row>
        <row r="6">
          <cell r="B6" t="str">
            <v>Artes y Humanidades</v>
          </cell>
          <cell r="L6">
            <v>159</v>
          </cell>
          <cell r="M6">
            <v>1045</v>
          </cell>
          <cell r="N6">
            <v>305</v>
          </cell>
          <cell r="O6">
            <v>13</v>
          </cell>
        </row>
        <row r="7">
          <cell r="B7" t="str">
            <v>Ciencias Sociales y Jurídicas</v>
          </cell>
          <cell r="L7">
            <v>1146</v>
          </cell>
          <cell r="M7">
            <v>5446</v>
          </cell>
          <cell r="N7">
            <v>2672</v>
          </cell>
          <cell r="O7">
            <v>151</v>
          </cell>
        </row>
        <row r="8">
          <cell r="B8" t="str">
            <v>Ciencias</v>
          </cell>
          <cell r="L8">
            <v>68</v>
          </cell>
          <cell r="M8">
            <v>741</v>
          </cell>
          <cell r="N8">
            <v>275</v>
          </cell>
          <cell r="O8">
            <v>5</v>
          </cell>
        </row>
        <row r="9">
          <cell r="B9" t="str">
            <v>Ingeniería y Arquitectura</v>
          </cell>
          <cell r="L9">
            <v>554</v>
          </cell>
          <cell r="M9">
            <v>2757</v>
          </cell>
          <cell r="N9">
            <v>865</v>
          </cell>
          <cell r="O9">
            <v>27</v>
          </cell>
        </row>
        <row r="10">
          <cell r="B10" t="str">
            <v>Ciencias de la Salud</v>
          </cell>
          <cell r="L10">
            <v>70</v>
          </cell>
          <cell r="M10">
            <v>2005</v>
          </cell>
          <cell r="N10">
            <v>719</v>
          </cell>
          <cell r="O10">
            <v>33</v>
          </cell>
        </row>
        <row r="11">
          <cell r="B11" t="str">
            <v>UVa</v>
          </cell>
          <cell r="L11">
            <v>1997</v>
          </cell>
          <cell r="M11">
            <v>11994</v>
          </cell>
          <cell r="N11">
            <v>4836</v>
          </cell>
          <cell r="O11">
            <v>229</v>
          </cell>
        </row>
        <row r="49">
          <cell r="I49" t="str">
            <v>Mujeres</v>
          </cell>
          <cell r="J49" t="str">
            <v>Hombres</v>
          </cell>
        </row>
        <row r="50">
          <cell r="H50" t="str">
            <v>Artes y Humanidades</v>
          </cell>
          <cell r="I50">
            <v>54.742916999999998</v>
          </cell>
          <cell r="J50">
            <v>55.09666</v>
          </cell>
        </row>
        <row r="51">
          <cell r="H51" t="str">
            <v>Ciencias Sociales y Jurídicas</v>
          </cell>
          <cell r="I51">
            <v>55.473187000000003</v>
          </cell>
          <cell r="J51">
            <v>54.579402999999999</v>
          </cell>
        </row>
        <row r="52">
          <cell r="H52" t="str">
            <v>Ciencias</v>
          </cell>
          <cell r="I52">
            <v>55.926605000000002</v>
          </cell>
          <cell r="J52">
            <v>57.204044000000003</v>
          </cell>
        </row>
        <row r="53">
          <cell r="H53" t="str">
            <v>Ingeniería y Arquitectura</v>
          </cell>
          <cell r="I53">
            <v>50.723584000000002</v>
          </cell>
          <cell r="J53">
            <v>51.612748000000003</v>
          </cell>
        </row>
        <row r="54">
          <cell r="H54" t="str">
            <v>Ciencias de la Salud</v>
          </cell>
          <cell r="I54">
            <v>60.158745000000003</v>
          </cell>
          <cell r="J54">
            <v>59.961272000000001</v>
          </cell>
        </row>
        <row r="55">
          <cell r="H55" t="str">
            <v>UVa</v>
          </cell>
          <cell r="I55">
            <v>55.833872</v>
          </cell>
          <cell r="J55">
            <v>54.187865000000002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F6" t="str">
            <v>Aprobado</v>
          </cell>
          <cell r="G6"/>
          <cell r="H6" t="str">
            <v>Notable</v>
          </cell>
          <cell r="I6"/>
          <cell r="J6" t="str">
            <v>Sobresaliente/MH</v>
          </cell>
          <cell r="K6"/>
          <cell r="L6" t="str">
            <v>Suspenso</v>
          </cell>
          <cell r="M6"/>
        </row>
        <row r="7">
          <cell r="F7" t="str">
            <v>Mujeres</v>
          </cell>
          <cell r="G7" t="str">
            <v>Hombres</v>
          </cell>
          <cell r="H7" t="str">
            <v>Mujeres</v>
          </cell>
          <cell r="I7" t="str">
            <v>Hombres</v>
          </cell>
          <cell r="J7" t="str">
            <v>Mujeres</v>
          </cell>
          <cell r="K7" t="str">
            <v>Hombres</v>
          </cell>
          <cell r="L7" t="str">
            <v>Mujeres</v>
          </cell>
          <cell r="M7" t="str">
            <v>Hombres</v>
          </cell>
        </row>
        <row r="8">
          <cell r="E8" t="str">
            <v>Artes y Humanidades</v>
          </cell>
          <cell r="F8">
            <v>2678</v>
          </cell>
          <cell r="G8">
            <v>1464</v>
          </cell>
          <cell r="H8">
            <v>2655</v>
          </cell>
          <cell r="I8">
            <v>1507</v>
          </cell>
          <cell r="J8">
            <v>1213</v>
          </cell>
          <cell r="K8">
            <v>752</v>
          </cell>
          <cell r="L8">
            <v>721</v>
          </cell>
          <cell r="M8">
            <v>452</v>
          </cell>
        </row>
        <row r="9">
          <cell r="E9" t="str">
            <v>Ciencias Sociales y Jurídicas</v>
          </cell>
          <cell r="F9">
            <v>17135</v>
          </cell>
          <cell r="G9">
            <v>12779</v>
          </cell>
          <cell r="H9">
            <v>17635</v>
          </cell>
          <cell r="I9">
            <v>8163</v>
          </cell>
          <cell r="J9">
            <v>5900</v>
          </cell>
          <cell r="K9">
            <v>2353</v>
          </cell>
          <cell r="L9">
            <v>4694</v>
          </cell>
          <cell r="M9">
            <v>4611</v>
          </cell>
        </row>
        <row r="10">
          <cell r="E10" t="str">
            <v>Ciencias</v>
          </cell>
          <cell r="F10">
            <v>1834</v>
          </cell>
          <cell r="G10">
            <v>1678</v>
          </cell>
          <cell r="H10">
            <v>1212</v>
          </cell>
          <cell r="I10">
            <v>1112</v>
          </cell>
          <cell r="J10">
            <v>320</v>
          </cell>
          <cell r="K10">
            <v>434</v>
          </cell>
          <cell r="L10">
            <v>664</v>
          </cell>
          <cell r="M10">
            <v>645</v>
          </cell>
        </row>
        <row r="11">
          <cell r="E11" t="str">
            <v>Ingeniería y Arquitectura</v>
          </cell>
          <cell r="F11">
            <v>3868</v>
          </cell>
          <cell r="G11">
            <v>9844</v>
          </cell>
          <cell r="H11">
            <v>2054</v>
          </cell>
          <cell r="I11">
            <v>4637</v>
          </cell>
          <cell r="J11">
            <v>794</v>
          </cell>
          <cell r="K11">
            <v>1588</v>
          </cell>
          <cell r="L11">
            <v>1558</v>
          </cell>
          <cell r="M11">
            <v>5240</v>
          </cell>
        </row>
        <row r="12">
          <cell r="E12" t="str">
            <v>Ciencias de la Salud</v>
          </cell>
          <cell r="F12">
            <v>6715</v>
          </cell>
          <cell r="G12">
            <v>2520</v>
          </cell>
          <cell r="H12">
            <v>8046</v>
          </cell>
          <cell r="I12">
            <v>2585</v>
          </cell>
          <cell r="J12">
            <v>2840</v>
          </cell>
          <cell r="K12">
            <v>907</v>
          </cell>
          <cell r="L12">
            <v>1237</v>
          </cell>
          <cell r="M12">
            <v>494</v>
          </cell>
        </row>
        <row r="39">
          <cell r="L39" t="str">
            <v>Presentados</v>
          </cell>
          <cell r="M39" t="str">
            <v>Éxito</v>
          </cell>
          <cell r="N39" t="str">
            <v>Rendimiento</v>
          </cell>
        </row>
        <row r="40">
          <cell r="D40" t="str">
            <v>Artes y Humanidades</v>
          </cell>
          <cell r="L40">
            <v>89.846878680800941</v>
          </cell>
          <cell r="M40">
            <v>89.748295752490819</v>
          </cell>
          <cell r="N40">
            <v>80.63604240282686</v>
          </cell>
        </row>
        <row r="41">
          <cell r="D41" t="str">
            <v>Ciencias Sociales y Jurídicas</v>
          </cell>
          <cell r="L41">
            <v>91.679179179179172</v>
          </cell>
          <cell r="M41">
            <v>87.300395796369585</v>
          </cell>
          <cell r="N41">
            <v>80.036286286286284</v>
          </cell>
        </row>
        <row r="42">
          <cell r="D42" t="str">
            <v>Ciencias</v>
          </cell>
          <cell r="L42">
            <v>92.105876865671647</v>
          </cell>
          <cell r="M42">
            <v>83.428282061020383</v>
          </cell>
          <cell r="N42">
            <v>76.84235074626865</v>
          </cell>
        </row>
        <row r="43">
          <cell r="D43" t="str">
            <v>Ingeniería y Arquitectura</v>
          </cell>
          <cell r="L43">
            <v>88.587770258130206</v>
          </cell>
          <cell r="M43">
            <v>77.020586147449549</v>
          </cell>
          <cell r="N43">
            <v>68.230819907767867</v>
          </cell>
        </row>
        <row r="44">
          <cell r="D44" t="str">
            <v>Ciencias de la Salud</v>
          </cell>
          <cell r="L44">
            <v>96.906664627384998</v>
          </cell>
          <cell r="M44">
            <v>93.169981060606062</v>
          </cell>
          <cell r="N44">
            <v>90.287921079799645</v>
          </cell>
        </row>
        <row r="45">
          <cell r="D45" t="str">
            <v>UVa</v>
          </cell>
          <cell r="L45">
            <v>91.765042480936444</v>
          </cell>
          <cell r="M45">
            <v>86.229988206428175</v>
          </cell>
          <cell r="N45">
            <v>79.128985308935299</v>
          </cell>
        </row>
      </sheetData>
      <sheetData sheetId="20"/>
      <sheetData sheetId="21">
        <row r="3">
          <cell r="F3" t="str">
            <v>Mujeres</v>
          </cell>
          <cell r="G3" t="str">
            <v>Hombres</v>
          </cell>
        </row>
        <row r="4">
          <cell r="E4" t="str">
            <v>Artes y Humanidades</v>
          </cell>
          <cell r="F4">
            <v>173</v>
          </cell>
          <cell r="G4">
            <v>96</v>
          </cell>
        </row>
        <row r="5">
          <cell r="E5" t="str">
            <v>Ciencias Sociales y Jurídicas</v>
          </cell>
          <cell r="F5">
            <v>1143</v>
          </cell>
          <cell r="G5">
            <v>607</v>
          </cell>
        </row>
        <row r="6">
          <cell r="E6" t="str">
            <v>Ciencias</v>
          </cell>
          <cell r="F6">
            <v>81</v>
          </cell>
          <cell r="G6">
            <v>62</v>
          </cell>
        </row>
        <row r="7">
          <cell r="E7" t="str">
            <v>Ingeniería y Arquitectura</v>
          </cell>
          <cell r="F7">
            <v>220</v>
          </cell>
          <cell r="G7">
            <v>386</v>
          </cell>
        </row>
        <row r="8">
          <cell r="E8" t="str">
            <v>Ciencias de la Salud</v>
          </cell>
          <cell r="F8">
            <v>394</v>
          </cell>
          <cell r="G8">
            <v>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Grafico"/>
      <sheetName val="3.2"/>
      <sheetName val="3.2.1Grafico"/>
      <sheetName val="3.3.1"/>
      <sheetName val="3.3.1Grafic"/>
      <sheetName val="3.3.2_"/>
      <sheetName val="3.3.2D"/>
      <sheetName val="3.3.3"/>
      <sheetName val="CalificacionesTasasGrafico"/>
      <sheetName val="3.3.4"/>
      <sheetName val="TituladosGrafico"/>
    </sheetNames>
    <sheetDataSet>
      <sheetData sheetId="0"/>
      <sheetData sheetId="1">
        <row r="7">
          <cell r="E7" t="str">
            <v>Mujeres</v>
          </cell>
          <cell r="F7" t="str">
            <v>Hombres</v>
          </cell>
        </row>
        <row r="8">
          <cell r="D8" t="str">
            <v>Artes y Humanidades</v>
          </cell>
          <cell r="E8">
            <v>179</v>
          </cell>
          <cell r="F8">
            <v>162</v>
          </cell>
        </row>
        <row r="9">
          <cell r="D9" t="str">
            <v>Ciencias Sociales y Jurídicas</v>
          </cell>
          <cell r="E9">
            <v>120</v>
          </cell>
          <cell r="F9">
            <v>133</v>
          </cell>
        </row>
        <row r="10">
          <cell r="D10" t="str">
            <v>Ciencias</v>
          </cell>
          <cell r="E10">
            <v>35</v>
          </cell>
          <cell r="F10">
            <v>59</v>
          </cell>
        </row>
        <row r="11">
          <cell r="D11" t="str">
            <v>Ingeniería y Arquitectura</v>
          </cell>
          <cell r="E11">
            <v>113</v>
          </cell>
          <cell r="F11">
            <v>215</v>
          </cell>
        </row>
        <row r="12">
          <cell r="D12" t="str">
            <v>Ciencias de la Salud</v>
          </cell>
          <cell r="E12">
            <v>258</v>
          </cell>
          <cell r="F12">
            <v>119</v>
          </cell>
        </row>
      </sheetData>
      <sheetData sheetId="2"/>
      <sheetData sheetId="3">
        <row r="9">
          <cell r="F9" t="str">
            <v>Mujeres</v>
          </cell>
          <cell r="G9" t="str">
            <v>Hombres</v>
          </cell>
        </row>
        <row r="10">
          <cell r="E10" t="str">
            <v>Artes y Humanidades</v>
          </cell>
          <cell r="F10">
            <v>4</v>
          </cell>
          <cell r="G10">
            <v>3</v>
          </cell>
        </row>
        <row r="11">
          <cell r="E11" t="str">
            <v>Ciencias Sociales y Jurídicas</v>
          </cell>
          <cell r="F11">
            <v>74</v>
          </cell>
          <cell r="G11">
            <v>27</v>
          </cell>
        </row>
        <row r="12">
          <cell r="E12" t="str">
            <v>Ingeniería y Arquitectura</v>
          </cell>
          <cell r="F12">
            <v>13</v>
          </cell>
          <cell r="G12">
            <v>15</v>
          </cell>
        </row>
        <row r="13">
          <cell r="E13" t="str">
            <v>Ciencias de la Salud</v>
          </cell>
          <cell r="F13">
            <v>146</v>
          </cell>
          <cell r="G13">
            <v>55</v>
          </cell>
        </row>
      </sheetData>
      <sheetData sheetId="4"/>
      <sheetData sheetId="5">
        <row r="5">
          <cell r="E5" t="str">
            <v>Nuevos</v>
          </cell>
          <cell r="F5"/>
          <cell r="G5" t="str">
            <v>Matriculados</v>
          </cell>
          <cell r="H5"/>
        </row>
        <row r="6">
          <cell r="E6" t="str">
            <v>Mujeres</v>
          </cell>
          <cell r="F6" t="str">
            <v>Hombres</v>
          </cell>
          <cell r="G6" t="str">
            <v>Mujeres</v>
          </cell>
          <cell r="H6" t="str">
            <v>Hombres</v>
          </cell>
        </row>
        <row r="7">
          <cell r="D7" t="str">
            <v>Artes y Humanidades</v>
          </cell>
          <cell r="E7">
            <v>41</v>
          </cell>
          <cell r="F7">
            <v>25</v>
          </cell>
          <cell r="G7">
            <v>58</v>
          </cell>
          <cell r="H7">
            <v>34</v>
          </cell>
        </row>
        <row r="8">
          <cell r="D8" t="str">
            <v>Ciencias Sociales y Jurídicas</v>
          </cell>
          <cell r="E8">
            <v>301</v>
          </cell>
          <cell r="F8">
            <v>162</v>
          </cell>
          <cell r="G8">
            <v>355</v>
          </cell>
          <cell r="H8">
            <v>203</v>
          </cell>
        </row>
        <row r="9">
          <cell r="D9" t="str">
            <v>Ciencias</v>
          </cell>
          <cell r="E9">
            <v>13</v>
          </cell>
          <cell r="F9">
            <v>10</v>
          </cell>
          <cell r="G9">
            <v>14</v>
          </cell>
          <cell r="H9">
            <v>10</v>
          </cell>
        </row>
        <row r="10">
          <cell r="D10" t="str">
            <v>Ingeniería y Arquitectura</v>
          </cell>
          <cell r="E10">
            <v>121</v>
          </cell>
          <cell r="F10">
            <v>181</v>
          </cell>
          <cell r="G10">
            <v>179</v>
          </cell>
          <cell r="H10">
            <v>327</v>
          </cell>
        </row>
        <row r="11">
          <cell r="D11" t="str">
            <v>Ciencias de la Salud</v>
          </cell>
          <cell r="E11">
            <v>42</v>
          </cell>
          <cell r="F11">
            <v>15</v>
          </cell>
          <cell r="G11">
            <v>50</v>
          </cell>
          <cell r="H11">
            <v>18</v>
          </cell>
        </row>
      </sheetData>
      <sheetData sheetId="6"/>
      <sheetData sheetId="7"/>
      <sheetData sheetId="8"/>
      <sheetData sheetId="9">
        <row r="7">
          <cell r="E7" t="str">
            <v>Aprobado</v>
          </cell>
          <cell r="F7"/>
          <cell r="G7" t="str">
            <v>Notable</v>
          </cell>
          <cell r="H7"/>
          <cell r="I7" t="str">
            <v>Sobresaliente/MH</v>
          </cell>
          <cell r="J7"/>
          <cell r="K7" t="str">
            <v>Suspenso</v>
          </cell>
          <cell r="L7"/>
        </row>
        <row r="8">
          <cell r="E8" t="str">
            <v>Mujeres</v>
          </cell>
          <cell r="F8" t="str">
            <v>Hombres</v>
          </cell>
          <cell r="G8" t="str">
            <v>Mujeres</v>
          </cell>
          <cell r="H8" t="str">
            <v>Hombres</v>
          </cell>
          <cell r="I8" t="str">
            <v>Mujeres</v>
          </cell>
          <cell r="J8" t="str">
            <v>Hombres</v>
          </cell>
          <cell r="K8" t="str">
            <v>Mujeres</v>
          </cell>
          <cell r="L8" t="str">
            <v>Hombres</v>
          </cell>
          <cell r="O8" t="str">
            <v>Presentados</v>
          </cell>
          <cell r="P8" t="str">
            <v>Éxito</v>
          </cell>
          <cell r="Q8" t="str">
            <v>Rendimiento</v>
          </cell>
        </row>
        <row r="9">
          <cell r="D9" t="str">
            <v>Artes y Humanidades</v>
          </cell>
          <cell r="E9">
            <v>54</v>
          </cell>
          <cell r="F9">
            <v>30</v>
          </cell>
          <cell r="G9">
            <v>155</v>
          </cell>
          <cell r="H9">
            <v>86</v>
          </cell>
          <cell r="I9">
            <v>297</v>
          </cell>
          <cell r="J9">
            <v>189</v>
          </cell>
          <cell r="K9">
            <v>3</v>
          </cell>
          <cell r="L9">
            <v>0</v>
          </cell>
          <cell r="O9">
            <v>93.670886075949369</v>
          </cell>
          <cell r="P9">
            <v>99.631449631449627</v>
          </cell>
          <cell r="Q9">
            <v>93.325661680092054</v>
          </cell>
        </row>
        <row r="10">
          <cell r="D10" t="str">
            <v>Ciencias Sociales y Jurídicas</v>
          </cell>
          <cell r="E10">
            <v>462</v>
          </cell>
          <cell r="F10">
            <v>377</v>
          </cell>
          <cell r="G10">
            <v>2022</v>
          </cell>
          <cell r="H10">
            <v>1062</v>
          </cell>
          <cell r="I10">
            <v>1377</v>
          </cell>
          <cell r="J10">
            <v>713</v>
          </cell>
          <cell r="K10">
            <v>13</v>
          </cell>
          <cell r="L10">
            <v>15</v>
          </cell>
          <cell r="O10">
            <v>97.200321802091707</v>
          </cell>
          <cell r="P10">
            <v>99.536500579374277</v>
          </cell>
          <cell r="Q10">
            <v>96.749798873692683</v>
          </cell>
        </row>
        <row r="11">
          <cell r="D11" t="str">
            <v>Ciencias</v>
          </cell>
          <cell r="E11">
            <v>3</v>
          </cell>
          <cell r="F11">
            <v>3</v>
          </cell>
          <cell r="G11">
            <v>74</v>
          </cell>
          <cell r="H11">
            <v>35</v>
          </cell>
          <cell r="I11">
            <v>76</v>
          </cell>
          <cell r="J11">
            <v>69</v>
          </cell>
          <cell r="K11">
            <v>0</v>
          </cell>
          <cell r="L11">
            <v>0</v>
          </cell>
          <cell r="O11">
            <v>99.236641221374043</v>
          </cell>
          <cell r="P11">
            <v>100</v>
          </cell>
          <cell r="Q11">
            <v>99.236641221374043</v>
          </cell>
        </row>
        <row r="12">
          <cell r="D12" t="str">
            <v>Ingeniería y Arquitectura</v>
          </cell>
          <cell r="E12">
            <v>334</v>
          </cell>
          <cell r="F12">
            <v>667</v>
          </cell>
          <cell r="G12">
            <v>724</v>
          </cell>
          <cell r="H12">
            <v>1036</v>
          </cell>
          <cell r="I12">
            <v>469</v>
          </cell>
          <cell r="J12">
            <v>533</v>
          </cell>
          <cell r="K12">
            <v>21</v>
          </cell>
          <cell r="L12">
            <v>89</v>
          </cell>
          <cell r="O12">
            <v>96.295375435106905</v>
          </cell>
          <cell r="P12">
            <v>97.159824425509939</v>
          </cell>
          <cell r="Q12">
            <v>93.560417702635505</v>
          </cell>
        </row>
        <row r="13">
          <cell r="D13" t="str">
            <v>Ciencias de la Salud</v>
          </cell>
          <cell r="E13">
            <v>63</v>
          </cell>
          <cell r="F13">
            <v>48</v>
          </cell>
          <cell r="G13">
            <v>275</v>
          </cell>
          <cell r="H13">
            <v>106</v>
          </cell>
          <cell r="I13">
            <v>321</v>
          </cell>
          <cell r="J13">
            <v>91</v>
          </cell>
          <cell r="K13">
            <v>1</v>
          </cell>
          <cell r="L13">
            <v>0</v>
          </cell>
          <cell r="O13">
            <v>99.123767798466588</v>
          </cell>
          <cell r="P13">
            <v>99.889502762430936</v>
          </cell>
          <cell r="Q13">
            <v>99.014238773274911</v>
          </cell>
        </row>
        <row r="14">
          <cell r="D14" t="str">
            <v>UVa</v>
          </cell>
          <cell r="O14">
            <v>96.840648155687646</v>
          </cell>
          <cell r="P14">
            <v>98.806020348103928</v>
          </cell>
          <cell r="Q14">
            <v>95.684390521944465</v>
          </cell>
        </row>
      </sheetData>
      <sheetData sheetId="10"/>
      <sheetData sheetId="11">
        <row r="7">
          <cell r="E7" t="str">
            <v>Mujeres</v>
          </cell>
          <cell r="F7" t="str">
            <v>Hombres</v>
          </cell>
        </row>
        <row r="8">
          <cell r="D8" t="str">
            <v>Artes y Humanidades</v>
          </cell>
          <cell r="E8">
            <v>34</v>
          </cell>
          <cell r="F8">
            <v>19</v>
          </cell>
        </row>
        <row r="9">
          <cell r="D9" t="str">
            <v>Ciencias Sociales y Jurídicas</v>
          </cell>
          <cell r="E9">
            <v>277</v>
          </cell>
          <cell r="F9">
            <v>156</v>
          </cell>
        </row>
        <row r="10">
          <cell r="D10" t="str">
            <v>Ciencias</v>
          </cell>
          <cell r="E10">
            <v>13</v>
          </cell>
          <cell r="F10">
            <v>8</v>
          </cell>
        </row>
        <row r="11">
          <cell r="D11" t="str">
            <v>Ingeniería y Arquitectura</v>
          </cell>
          <cell r="E11">
            <v>89</v>
          </cell>
          <cell r="F11">
            <v>122</v>
          </cell>
        </row>
        <row r="12">
          <cell r="D12" t="str">
            <v>Ciencias de la Salud</v>
          </cell>
          <cell r="E12">
            <v>44</v>
          </cell>
          <cell r="F12">
            <v>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1Grafico"/>
      <sheetName val="4.2"/>
      <sheetName val="4.2Grafico"/>
      <sheetName val="4.3"/>
      <sheetName val="4.4 "/>
    </sheetNames>
    <sheetDataSet>
      <sheetData sheetId="0"/>
      <sheetData sheetId="1">
        <row r="8">
          <cell r="F8" t="str">
            <v>Inglés</v>
          </cell>
          <cell r="G8">
            <v>683</v>
          </cell>
        </row>
        <row r="9">
          <cell r="F9" t="str">
            <v>Francés</v>
          </cell>
          <cell r="G9">
            <v>56</v>
          </cell>
        </row>
        <row r="10">
          <cell r="F10" t="str">
            <v>Alemán</v>
          </cell>
          <cell r="G10">
            <v>43</v>
          </cell>
        </row>
        <row r="11">
          <cell r="F11" t="str">
            <v>Italiano</v>
          </cell>
          <cell r="G11">
            <v>21</v>
          </cell>
        </row>
        <row r="12">
          <cell r="F12" t="str">
            <v>Japonés</v>
          </cell>
          <cell r="G12">
            <v>46</v>
          </cell>
        </row>
        <row r="13">
          <cell r="F13" t="str">
            <v>Otros</v>
          </cell>
          <cell r="G13">
            <v>50</v>
          </cell>
        </row>
      </sheetData>
      <sheetData sheetId="2"/>
      <sheetData sheetId="3">
        <row r="10">
          <cell r="B10" t="str">
            <v>Europa</v>
          </cell>
          <cell r="C10">
            <v>973</v>
          </cell>
        </row>
        <row r="11">
          <cell r="B11" t="str">
            <v>America</v>
          </cell>
          <cell r="C11">
            <v>750</v>
          </cell>
        </row>
        <row r="12">
          <cell r="B12" t="str">
            <v xml:space="preserve">Asia </v>
          </cell>
          <cell r="C12">
            <v>678</v>
          </cell>
        </row>
        <row r="13">
          <cell r="B13" t="str">
            <v>Africa</v>
          </cell>
          <cell r="C13">
            <v>57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Innovacion"/>
      <sheetName val="ProyectosInnovacionD"/>
      <sheetName val="PDIrama"/>
      <sheetName val="PDIramaD"/>
      <sheetName val="PDIramaGrafico"/>
      <sheetName val="Cursos"/>
    </sheetNames>
    <sheetDataSet>
      <sheetData sheetId="0"/>
      <sheetData sheetId="1"/>
      <sheetData sheetId="2"/>
      <sheetData sheetId="3"/>
      <sheetData sheetId="4">
        <row r="8">
          <cell r="D8" t="str">
            <v>2013/14</v>
          </cell>
          <cell r="E8" t="str">
            <v>2014/15</v>
          </cell>
          <cell r="F8" t="str">
            <v>2015/16</v>
          </cell>
          <cell r="G8" t="str">
            <v>2016/17</v>
          </cell>
          <cell r="H8" t="str">
            <v>2017/18</v>
          </cell>
        </row>
        <row r="9">
          <cell r="C9" t="str">
            <v>Artes y Humanidades</v>
          </cell>
          <cell r="D9">
            <v>77</v>
          </cell>
          <cell r="E9">
            <v>97</v>
          </cell>
          <cell r="F9">
            <v>81</v>
          </cell>
          <cell r="G9">
            <v>78</v>
          </cell>
          <cell r="H9">
            <v>99</v>
          </cell>
        </row>
        <row r="10">
          <cell r="C10" t="str">
            <v>Ciencias Sociales y Jurídicas</v>
          </cell>
          <cell r="D10">
            <v>272</v>
          </cell>
          <cell r="E10">
            <v>277</v>
          </cell>
          <cell r="F10">
            <v>241</v>
          </cell>
          <cell r="G10">
            <v>275</v>
          </cell>
          <cell r="H10">
            <v>283</v>
          </cell>
        </row>
        <row r="11">
          <cell r="C11" t="str">
            <v>Ciencias</v>
          </cell>
          <cell r="D11">
            <v>100</v>
          </cell>
          <cell r="E11">
            <v>109</v>
          </cell>
          <cell r="F11">
            <v>108</v>
          </cell>
          <cell r="G11">
            <v>92</v>
          </cell>
          <cell r="H11">
            <v>89</v>
          </cell>
        </row>
        <row r="12">
          <cell r="C12" t="str">
            <v>Ingeniería y Arquitectura</v>
          </cell>
          <cell r="D12">
            <v>148</v>
          </cell>
          <cell r="E12">
            <v>146</v>
          </cell>
          <cell r="F12">
            <v>133</v>
          </cell>
          <cell r="G12">
            <v>162</v>
          </cell>
          <cell r="H12">
            <v>179</v>
          </cell>
        </row>
        <row r="13">
          <cell r="C13" t="str">
            <v>Ciencias de la Salud</v>
          </cell>
          <cell r="D13">
            <v>67</v>
          </cell>
          <cell r="E13">
            <v>55</v>
          </cell>
          <cell r="F13">
            <v>67</v>
          </cell>
          <cell r="G13">
            <v>83</v>
          </cell>
          <cell r="H13">
            <v>74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Regional_Nacional_ImporteD"/>
      <sheetName val="GIR"/>
      <sheetName val="GIRramas"/>
      <sheetName val="Tesis"/>
      <sheetName val="TesisGrafico_"/>
      <sheetName val="Bilioteca"/>
      <sheetName val="BibliotecaGrafico"/>
    </sheetNames>
    <sheetDataSet>
      <sheetData sheetId="0"/>
      <sheetData sheetId="1"/>
      <sheetData sheetId="2"/>
      <sheetData sheetId="3"/>
      <sheetData sheetId="4"/>
      <sheetData sheetId="5">
        <row r="8">
          <cell r="A8" t="str">
            <v>Artes y Humanidades</v>
          </cell>
          <cell r="B8">
            <v>29</v>
          </cell>
        </row>
        <row r="9">
          <cell r="A9" t="str">
            <v>Ciencias Sociales y Jurídicas</v>
          </cell>
          <cell r="B9">
            <v>17</v>
          </cell>
        </row>
        <row r="10">
          <cell r="A10" t="str">
            <v>Ciencias</v>
          </cell>
          <cell r="B10">
            <v>17</v>
          </cell>
        </row>
        <row r="11">
          <cell r="A11" t="str">
            <v>Ingeniería y Arquitectura</v>
          </cell>
          <cell r="B11">
            <v>42</v>
          </cell>
        </row>
        <row r="12">
          <cell r="A12" t="str">
            <v>Ciencias de la Salud</v>
          </cell>
          <cell r="B12">
            <v>21</v>
          </cell>
        </row>
      </sheetData>
      <sheetData sheetId="6"/>
      <sheetData sheetId="7">
        <row r="5">
          <cell r="C5" t="str">
            <v>Monografías</v>
          </cell>
          <cell r="D5" t="str">
            <v>Fondos Catalogados</v>
          </cell>
          <cell r="E5" t="str">
            <v>Prestamo bibliotecas</v>
          </cell>
        </row>
        <row r="6">
          <cell r="B6">
            <v>2014</v>
          </cell>
          <cell r="C6">
            <v>1044694</v>
          </cell>
          <cell r="D6">
            <v>24669</v>
          </cell>
          <cell r="E6">
            <v>234954</v>
          </cell>
        </row>
        <row r="7">
          <cell r="B7">
            <v>2015</v>
          </cell>
          <cell r="C7">
            <v>1062890</v>
          </cell>
          <cell r="D7">
            <v>26816</v>
          </cell>
          <cell r="E7">
            <v>283266</v>
          </cell>
        </row>
        <row r="8">
          <cell r="B8">
            <v>2016</v>
          </cell>
          <cell r="C8">
            <v>1083855</v>
          </cell>
          <cell r="D8">
            <v>28174</v>
          </cell>
          <cell r="E8">
            <v>221008</v>
          </cell>
        </row>
        <row r="9">
          <cell r="B9">
            <v>2017</v>
          </cell>
          <cell r="C9">
            <v>1101676</v>
          </cell>
          <cell r="D9">
            <v>25297</v>
          </cell>
          <cell r="E9">
            <v>227183</v>
          </cell>
        </row>
        <row r="10">
          <cell r="B10">
            <v>2018</v>
          </cell>
          <cell r="C10">
            <v>1119767</v>
          </cell>
          <cell r="D10">
            <v>22776</v>
          </cell>
          <cell r="E10">
            <v>214030</v>
          </cell>
        </row>
        <row r="50">
          <cell r="C50">
            <v>2014</v>
          </cell>
          <cell r="D50">
            <v>2015</v>
          </cell>
          <cell r="E50">
            <v>2016</v>
          </cell>
          <cell r="F50">
            <v>2017</v>
          </cell>
          <cell r="G50">
            <v>2018</v>
          </cell>
          <cell r="T50">
            <v>2014</v>
          </cell>
          <cell r="U50">
            <v>2015</v>
          </cell>
          <cell r="V50">
            <v>2016</v>
          </cell>
          <cell r="W50">
            <v>2017</v>
          </cell>
          <cell r="X50">
            <v>2018</v>
          </cell>
        </row>
        <row r="51">
          <cell r="B51" t="str">
            <v>Bibliotecas nacionales</v>
          </cell>
          <cell r="C51">
            <v>1827</v>
          </cell>
          <cell r="D51">
            <v>1522</v>
          </cell>
          <cell r="E51">
            <v>1640</v>
          </cell>
          <cell r="F51">
            <v>1568</v>
          </cell>
          <cell r="G51">
            <v>1013</v>
          </cell>
          <cell r="S51" t="str">
            <v>Bibliotecas nacionales</v>
          </cell>
          <cell r="T51">
            <v>2669</v>
          </cell>
          <cell r="U51">
            <v>2554</v>
          </cell>
          <cell r="V51">
            <v>2693</v>
          </cell>
          <cell r="W51">
            <v>2320</v>
          </cell>
          <cell r="X51">
            <v>2082</v>
          </cell>
        </row>
        <row r="52">
          <cell r="B52" t="str">
            <v>Bibliotecas extranjero</v>
          </cell>
          <cell r="C52">
            <v>136</v>
          </cell>
          <cell r="D52">
            <v>137</v>
          </cell>
          <cell r="E52">
            <v>132</v>
          </cell>
          <cell r="F52">
            <v>104</v>
          </cell>
          <cell r="G52">
            <v>43</v>
          </cell>
          <cell r="S52" t="str">
            <v>Bibliotecas extranjero</v>
          </cell>
          <cell r="T52">
            <v>139</v>
          </cell>
          <cell r="U52">
            <v>92</v>
          </cell>
          <cell r="V52">
            <v>72</v>
          </cell>
          <cell r="W52">
            <v>30</v>
          </cell>
          <cell r="X52">
            <v>48</v>
          </cell>
        </row>
        <row r="53">
          <cell r="B53" t="str">
            <v>Positivas</v>
          </cell>
          <cell r="C53">
            <v>1587</v>
          </cell>
          <cell r="D53">
            <v>1374</v>
          </cell>
          <cell r="E53">
            <v>1454</v>
          </cell>
          <cell r="F53">
            <v>1376</v>
          </cell>
          <cell r="G53">
            <v>1052</v>
          </cell>
          <cell r="S53" t="str">
            <v>Positivas</v>
          </cell>
          <cell r="T53">
            <v>2503</v>
          </cell>
          <cell r="U53">
            <v>2333</v>
          </cell>
          <cell r="V53">
            <v>2309</v>
          </cell>
          <cell r="W53">
            <v>2015</v>
          </cell>
          <cell r="X53">
            <v>2130</v>
          </cell>
        </row>
        <row r="54">
          <cell r="B54" t="str">
            <v>Préstamo de originales</v>
          </cell>
          <cell r="C54">
            <v>598</v>
          </cell>
          <cell r="D54">
            <v>666</v>
          </cell>
          <cell r="E54">
            <v>633</v>
          </cell>
          <cell r="F54">
            <v>581</v>
          </cell>
          <cell r="G54">
            <v>442</v>
          </cell>
          <cell r="S54" t="str">
            <v>Préstamo de originales</v>
          </cell>
          <cell r="T54">
            <v>813</v>
          </cell>
          <cell r="U54">
            <v>792</v>
          </cell>
          <cell r="V54">
            <v>815</v>
          </cell>
          <cell r="W54">
            <v>812</v>
          </cell>
          <cell r="X54">
            <v>857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RecibidoEnviado"/>
      <sheetName val="EnviadosRecibidos"/>
      <sheetName val="EnviadosRecibidosD"/>
      <sheetName val="EnviadosRecibidosPaisCentroGraf"/>
    </sheetNames>
    <sheetDataSet>
      <sheetData sheetId="0"/>
      <sheetData sheetId="1"/>
      <sheetData sheetId="2"/>
      <sheetData sheetId="3">
        <row r="5">
          <cell r="D5" t="str">
            <v>Enviados</v>
          </cell>
          <cell r="E5" t="str">
            <v>Recibidos</v>
          </cell>
        </row>
        <row r="6">
          <cell r="C6" t="str">
            <v>Alemania-Austria</v>
          </cell>
          <cell r="D6">
            <v>66</v>
          </cell>
          <cell r="E6">
            <v>73</v>
          </cell>
        </row>
        <row r="7">
          <cell r="C7" t="str">
            <v>Bélgica-Países Bajos</v>
          </cell>
          <cell r="D7">
            <v>30</v>
          </cell>
          <cell r="E7">
            <v>11</v>
          </cell>
        </row>
        <row r="8">
          <cell r="C8" t="str">
            <v>Francia</v>
          </cell>
          <cell r="D8">
            <v>73</v>
          </cell>
          <cell r="E8">
            <v>109</v>
          </cell>
        </row>
        <row r="9">
          <cell r="C9" t="str">
            <v>Italia</v>
          </cell>
          <cell r="D9">
            <v>207</v>
          </cell>
          <cell r="E9">
            <v>233</v>
          </cell>
        </row>
        <row r="10">
          <cell r="C10" t="str">
            <v>Reino Unido-Irlanda</v>
          </cell>
          <cell r="D10">
            <v>47</v>
          </cell>
          <cell r="E10">
            <v>28</v>
          </cell>
        </row>
        <row r="11">
          <cell r="C11" t="str">
            <v>Portugal</v>
          </cell>
          <cell r="D11">
            <v>73</v>
          </cell>
          <cell r="E11">
            <v>7</v>
          </cell>
        </row>
        <row r="12">
          <cell r="C12" t="str">
            <v>Grecia</v>
          </cell>
          <cell r="D12">
            <v>10</v>
          </cell>
          <cell r="E12">
            <v>11</v>
          </cell>
        </row>
        <row r="13">
          <cell r="C13" t="str">
            <v>México</v>
          </cell>
          <cell r="D13">
            <v>2</v>
          </cell>
          <cell r="E13">
            <v>37</v>
          </cell>
        </row>
        <row r="14">
          <cell r="C14" t="str">
            <v>América Latina</v>
          </cell>
          <cell r="D14">
            <v>16</v>
          </cell>
          <cell r="E14">
            <v>82</v>
          </cell>
        </row>
        <row r="15">
          <cell r="C15" t="str">
            <v>Polonia</v>
          </cell>
          <cell r="D15">
            <v>50</v>
          </cell>
          <cell r="E15">
            <v>24</v>
          </cell>
        </row>
        <row r="16">
          <cell r="C16" t="str">
            <v>Resto Europa</v>
          </cell>
          <cell r="D16">
            <v>90</v>
          </cell>
          <cell r="E16">
            <v>43</v>
          </cell>
        </row>
        <row r="17">
          <cell r="C17" t="str">
            <v>Otros</v>
          </cell>
          <cell r="D17">
            <v>34</v>
          </cell>
          <cell r="E17">
            <v>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"/>
      <sheetName val="ActividadIngles"/>
      <sheetName val="Campus"/>
      <sheetName val="CampusD"/>
      <sheetName val="CampusIngles"/>
      <sheetName val="CampusGrafico"/>
      <sheetName val="Asistencia"/>
      <sheetName val="AsistenciaIngles"/>
    </sheetNames>
    <sheetDataSet>
      <sheetData sheetId="0"/>
      <sheetData sheetId="1"/>
      <sheetData sheetId="2"/>
      <sheetData sheetId="3"/>
      <sheetData sheetId="4"/>
      <sheetData sheetId="5">
        <row r="9">
          <cell r="C9" t="str">
            <v>Valladolid</v>
          </cell>
          <cell r="D9" t="str">
            <v>Soria</v>
          </cell>
          <cell r="E9" t="str">
            <v>Segovia</v>
          </cell>
          <cell r="F9" t="str">
            <v>Palencia</v>
          </cell>
        </row>
        <row r="10">
          <cell r="B10" t="str">
            <v>13/14</v>
          </cell>
          <cell r="C10">
            <v>7431</v>
          </cell>
          <cell r="D10">
            <v>1096</v>
          </cell>
          <cell r="E10">
            <v>1289</v>
          </cell>
          <cell r="F10">
            <v>898</v>
          </cell>
        </row>
        <row r="11">
          <cell r="B11" t="str">
            <v>14/15</v>
          </cell>
          <cell r="C11">
            <v>7535</v>
          </cell>
          <cell r="D11">
            <v>1684</v>
          </cell>
          <cell r="E11">
            <v>1080</v>
          </cell>
          <cell r="F11">
            <v>771</v>
          </cell>
        </row>
        <row r="12">
          <cell r="B12" t="str">
            <v>15/16</v>
          </cell>
          <cell r="C12">
            <v>8061</v>
          </cell>
          <cell r="D12">
            <v>1603</v>
          </cell>
          <cell r="E12">
            <v>1188</v>
          </cell>
          <cell r="F12">
            <v>703</v>
          </cell>
        </row>
        <row r="13">
          <cell r="B13" t="str">
            <v>16/17</v>
          </cell>
          <cell r="C13">
            <v>8815</v>
          </cell>
          <cell r="D13">
            <v>1651</v>
          </cell>
          <cell r="E13">
            <v>1132</v>
          </cell>
          <cell r="F13">
            <v>853</v>
          </cell>
        </row>
        <row r="14">
          <cell r="B14" t="str">
            <v>17/18</v>
          </cell>
          <cell r="C14">
            <v>7553</v>
          </cell>
          <cell r="D14">
            <v>1629</v>
          </cell>
          <cell r="E14">
            <v>1285</v>
          </cell>
          <cell r="F14">
            <v>890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iCategoriaD"/>
      <sheetName val="PdiCategoria"/>
      <sheetName val="PDICategoriaGrafico"/>
      <sheetName val="LugarNacimiento"/>
      <sheetName val="LugarNacimientoD"/>
      <sheetName val="LugardeNacimientoExtranjeros"/>
      <sheetName val="LugardeNacimientoExtranjeroD"/>
      <sheetName val="LugarNacimientoGrafico"/>
      <sheetName val="PdiEdadSexo"/>
      <sheetName val="EdadSexoGraf"/>
    </sheetNames>
    <sheetDataSet>
      <sheetData sheetId="0"/>
      <sheetData sheetId="1">
        <row r="66">
          <cell r="Q66">
            <v>198</v>
          </cell>
        </row>
      </sheetData>
      <sheetData sheetId="2">
        <row r="9">
          <cell r="D9" t="str">
            <v>CAUN</v>
          </cell>
          <cell r="E9">
            <v>0</v>
          </cell>
          <cell r="F9" t="str">
            <v>CAEU</v>
          </cell>
          <cell r="G9">
            <v>0</v>
          </cell>
          <cell r="H9" t="str">
            <v>PTUN</v>
          </cell>
          <cell r="I9">
            <v>0</v>
          </cell>
          <cell r="J9" t="str">
            <v>PTEU</v>
          </cell>
          <cell r="K9">
            <v>0</v>
          </cell>
          <cell r="L9" t="str">
            <v>TP</v>
          </cell>
          <cell r="M9">
            <v>0</v>
          </cell>
          <cell r="N9" t="str">
            <v>TC</v>
          </cell>
          <cell r="O9">
            <v>0</v>
          </cell>
        </row>
        <row r="10">
          <cell r="D10" t="str">
            <v>Mujer</v>
          </cell>
          <cell r="E10" t="str">
            <v>Hombre</v>
          </cell>
          <cell r="F10" t="str">
            <v>Mujer</v>
          </cell>
          <cell r="G10" t="str">
            <v>Hombre</v>
          </cell>
          <cell r="H10" t="str">
            <v>Mujer</v>
          </cell>
          <cell r="I10" t="str">
            <v>Hombre</v>
          </cell>
          <cell r="J10" t="str">
            <v>Mujer</v>
          </cell>
          <cell r="K10" t="str">
            <v>Hombre</v>
          </cell>
          <cell r="L10" t="str">
            <v>Mujer</v>
          </cell>
          <cell r="M10" t="str">
            <v>Hombre</v>
          </cell>
          <cell r="N10" t="str">
            <v>Mujer</v>
          </cell>
          <cell r="O10" t="str">
            <v>Hombre</v>
          </cell>
          <cell r="W10" t="str">
            <v>Funcionario</v>
          </cell>
          <cell r="X10" t="str">
            <v>Doctor</v>
          </cell>
        </row>
        <row r="11">
          <cell r="C11" t="str">
            <v>Artes y Humanidades</v>
          </cell>
          <cell r="D11">
            <v>17</v>
          </cell>
          <cell r="E11">
            <v>31</v>
          </cell>
          <cell r="F11">
            <v>0</v>
          </cell>
          <cell r="G11">
            <v>0</v>
          </cell>
          <cell r="H11">
            <v>78</v>
          </cell>
          <cell r="I11">
            <v>61</v>
          </cell>
          <cell r="J11">
            <v>6</v>
          </cell>
          <cell r="K11">
            <v>1</v>
          </cell>
          <cell r="L11">
            <v>33</v>
          </cell>
          <cell r="M11">
            <v>21</v>
          </cell>
          <cell r="N11">
            <v>64</v>
          </cell>
          <cell r="O11">
            <v>26</v>
          </cell>
          <cell r="V11" t="str">
            <v>Artes y Humanidades</v>
          </cell>
          <cell r="W11">
            <v>194</v>
          </cell>
          <cell r="X11">
            <v>279</v>
          </cell>
          <cell r="Y11">
            <v>307.625</v>
          </cell>
        </row>
        <row r="12">
          <cell r="C12" t="str">
            <v>Ciencias Sociales y Jurídicas</v>
          </cell>
          <cell r="D12">
            <v>14</v>
          </cell>
          <cell r="E12">
            <v>40</v>
          </cell>
          <cell r="F12">
            <v>3</v>
          </cell>
          <cell r="G12">
            <v>3</v>
          </cell>
          <cell r="H12">
            <v>95</v>
          </cell>
          <cell r="I12">
            <v>112</v>
          </cell>
          <cell r="J12">
            <v>49</v>
          </cell>
          <cell r="K12">
            <v>27</v>
          </cell>
          <cell r="L12">
            <v>96</v>
          </cell>
          <cell r="M12">
            <v>60</v>
          </cell>
          <cell r="N12">
            <v>127</v>
          </cell>
          <cell r="O12">
            <v>165</v>
          </cell>
          <cell r="V12" t="str">
            <v>Ciencias Sociales y Jurídicas</v>
          </cell>
          <cell r="W12">
            <v>343</v>
          </cell>
          <cell r="X12">
            <v>550</v>
          </cell>
          <cell r="Y12">
            <v>675.25</v>
          </cell>
        </row>
        <row r="13">
          <cell r="C13" t="str">
            <v>Ciencias</v>
          </cell>
          <cell r="D13">
            <v>27</v>
          </cell>
          <cell r="E13">
            <v>70</v>
          </cell>
          <cell r="F13">
            <v>5</v>
          </cell>
          <cell r="G13">
            <v>4</v>
          </cell>
          <cell r="H13">
            <v>64</v>
          </cell>
          <cell r="I13">
            <v>103</v>
          </cell>
          <cell r="J13">
            <v>10</v>
          </cell>
          <cell r="K13">
            <v>15</v>
          </cell>
          <cell r="L13">
            <v>17</v>
          </cell>
          <cell r="M13">
            <v>17</v>
          </cell>
          <cell r="N13">
            <v>19</v>
          </cell>
          <cell r="O13">
            <v>15</v>
          </cell>
          <cell r="V13" t="str">
            <v>Ciencias</v>
          </cell>
          <cell r="W13">
            <v>298</v>
          </cell>
          <cell r="X13">
            <v>340</v>
          </cell>
          <cell r="Y13">
            <v>353</v>
          </cell>
        </row>
        <row r="14">
          <cell r="C14" t="str">
            <v>Ingeniería y Arquitectura</v>
          </cell>
          <cell r="D14">
            <v>7</v>
          </cell>
          <cell r="E14">
            <v>37</v>
          </cell>
          <cell r="F14">
            <v>1</v>
          </cell>
          <cell r="G14">
            <v>7</v>
          </cell>
          <cell r="H14">
            <v>41</v>
          </cell>
          <cell r="I14">
            <v>130</v>
          </cell>
          <cell r="J14">
            <v>9</v>
          </cell>
          <cell r="K14">
            <v>35</v>
          </cell>
          <cell r="L14">
            <v>19</v>
          </cell>
          <cell r="M14">
            <v>52</v>
          </cell>
          <cell r="N14">
            <v>13</v>
          </cell>
          <cell r="O14">
            <v>47</v>
          </cell>
          <cell r="V14" t="str">
            <v>Ingeniería y Arquitectura</v>
          </cell>
          <cell r="W14">
            <v>267</v>
          </cell>
          <cell r="X14">
            <v>328</v>
          </cell>
          <cell r="Y14">
            <v>372.75</v>
          </cell>
        </row>
        <row r="15">
          <cell r="C15" t="str">
            <v>Ciencias de la Salud</v>
          </cell>
          <cell r="D15">
            <v>5</v>
          </cell>
          <cell r="E15">
            <v>20</v>
          </cell>
          <cell r="F15">
            <v>1</v>
          </cell>
          <cell r="G15">
            <v>2</v>
          </cell>
          <cell r="H15">
            <v>22</v>
          </cell>
          <cell r="I15">
            <v>30</v>
          </cell>
          <cell r="J15">
            <v>2</v>
          </cell>
          <cell r="K15">
            <v>1</v>
          </cell>
          <cell r="L15">
            <v>28</v>
          </cell>
          <cell r="M15">
            <v>8</v>
          </cell>
          <cell r="N15">
            <v>304</v>
          </cell>
          <cell r="O15">
            <v>168</v>
          </cell>
          <cell r="V15" t="str">
            <v>Ciencias de la Salud</v>
          </cell>
          <cell r="W15">
            <v>83</v>
          </cell>
          <cell r="X15">
            <v>324</v>
          </cell>
          <cell r="Y15">
            <v>320.5</v>
          </cell>
        </row>
      </sheetData>
      <sheetData sheetId="3"/>
      <sheetData sheetId="4"/>
      <sheetData sheetId="5"/>
      <sheetData sheetId="6"/>
      <sheetData sheetId="7">
        <row r="8">
          <cell r="B8" t="str">
            <v>Resto Castilla y León</v>
          </cell>
          <cell r="C8">
            <v>886</v>
          </cell>
        </row>
        <row r="9">
          <cell r="B9" t="str">
            <v>Valladolid</v>
          </cell>
          <cell r="C9">
            <v>920</v>
          </cell>
        </row>
        <row r="10">
          <cell r="B10" t="str">
            <v>Otras Comunidades</v>
          </cell>
          <cell r="C10">
            <v>595</v>
          </cell>
        </row>
        <row r="11">
          <cell r="B11" t="str">
            <v>Extranjeros</v>
          </cell>
          <cell r="C11">
            <v>83</v>
          </cell>
        </row>
        <row r="37">
          <cell r="B37" t="str">
            <v>África</v>
          </cell>
          <cell r="C37">
            <v>7</v>
          </cell>
        </row>
        <row r="38">
          <cell r="B38" t="str">
            <v>América</v>
          </cell>
          <cell r="C38">
            <v>34</v>
          </cell>
        </row>
        <row r="39">
          <cell r="B39" t="str">
            <v>Asia</v>
          </cell>
          <cell r="C39">
            <v>5</v>
          </cell>
        </row>
        <row r="40">
          <cell r="B40" t="str">
            <v>Europa</v>
          </cell>
          <cell r="C40">
            <v>37</v>
          </cell>
        </row>
      </sheetData>
      <sheetData sheetId="8"/>
      <sheetData sheetId="9">
        <row r="7">
          <cell r="J7" t="str">
            <v>Mujeres</v>
          </cell>
          <cell r="K7" t="str">
            <v>Hombres</v>
          </cell>
        </row>
        <row r="8">
          <cell r="I8" t="str">
            <v>&lt;30</v>
          </cell>
          <cell r="J8">
            <v>1.288244766505636</v>
          </cell>
          <cell r="K8">
            <v>-0.56360708534621573</v>
          </cell>
        </row>
        <row r="9">
          <cell r="I9" t="str">
            <v>30-34</v>
          </cell>
          <cell r="J9">
            <v>2.818035426731079</v>
          </cell>
          <cell r="K9">
            <v>-1.8518518518518519</v>
          </cell>
        </row>
        <row r="10">
          <cell r="I10" t="str">
            <v>35-39</v>
          </cell>
          <cell r="J10">
            <v>5.273752012882448</v>
          </cell>
          <cell r="K10">
            <v>-3.2206119162640903</v>
          </cell>
        </row>
        <row r="11">
          <cell r="I11" t="str">
            <v>40-44</v>
          </cell>
          <cell r="J11">
            <v>6.5217391304347823</v>
          </cell>
          <cell r="K11">
            <v>-4.8711755233494367</v>
          </cell>
        </row>
        <row r="12">
          <cell r="I12" t="str">
            <v>45-49</v>
          </cell>
          <cell r="J12">
            <v>8.2528180354267313</v>
          </cell>
          <cell r="K12">
            <v>-7.2061191626409018</v>
          </cell>
        </row>
        <row r="13">
          <cell r="I13" t="str">
            <v>50-54</v>
          </cell>
          <cell r="J13">
            <v>9.5008051529790656</v>
          </cell>
          <cell r="K13">
            <v>-11.433172302737519</v>
          </cell>
        </row>
        <row r="14">
          <cell r="I14" t="str">
            <v>55-59</v>
          </cell>
          <cell r="J14">
            <v>7.5684380032206118</v>
          </cell>
          <cell r="K14">
            <v>-10.426731078904991</v>
          </cell>
        </row>
        <row r="15">
          <cell r="I15" t="str">
            <v>60-64</v>
          </cell>
          <cell r="J15">
            <v>4.0257648953301128</v>
          </cell>
          <cell r="K15">
            <v>-7.2866344605475044</v>
          </cell>
        </row>
        <row r="16">
          <cell r="I16" t="str">
            <v>&gt;64</v>
          </cell>
          <cell r="J16">
            <v>2.0933977455716586</v>
          </cell>
          <cell r="K16">
            <v>-5.7971014492753623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2"/>
  <sheetViews>
    <sheetView showGridLines="0" workbookViewId="0">
      <selection activeCell="L58" sqref="L58"/>
    </sheetView>
  </sheetViews>
  <sheetFormatPr baseColWidth="10" defaultRowHeight="15" x14ac:dyDescent="0.25"/>
  <cols>
    <col min="1" max="1" width="2.42578125" style="42" customWidth="1"/>
    <col min="2" max="2" width="3.5703125" style="145" customWidth="1"/>
    <col min="3" max="3" width="4.7109375" style="42" customWidth="1"/>
    <col min="4" max="4" width="73.28515625" style="6" customWidth="1"/>
  </cols>
  <sheetData>
    <row r="2" spans="1:4" ht="15.75" x14ac:dyDescent="0.25">
      <c r="A2" s="122" t="s">
        <v>605</v>
      </c>
      <c r="B2" s="468"/>
    </row>
    <row r="4" spans="1:4" x14ac:dyDescent="0.25">
      <c r="A4" s="51"/>
      <c r="B4" s="469" t="s">
        <v>606</v>
      </c>
      <c r="C4" s="51"/>
    </row>
    <row r="5" spans="1:4" x14ac:dyDescent="0.25">
      <c r="A5" s="51"/>
      <c r="B5" s="469" t="s">
        <v>74</v>
      </c>
      <c r="C5" s="51"/>
    </row>
    <row r="6" spans="1:4" x14ac:dyDescent="0.25">
      <c r="A6" s="51"/>
      <c r="B6" s="469"/>
      <c r="C6" s="42" t="s">
        <v>865</v>
      </c>
    </row>
    <row r="7" spans="1:4" x14ac:dyDescent="0.25">
      <c r="A7" s="51"/>
      <c r="B7" s="469"/>
      <c r="C7" s="42" t="s">
        <v>866</v>
      </c>
    </row>
    <row r="8" spans="1:4" x14ac:dyDescent="0.25">
      <c r="A8" s="51"/>
      <c r="B8" s="469"/>
      <c r="C8" s="42" t="s">
        <v>867</v>
      </c>
    </row>
    <row r="9" spans="1:4" x14ac:dyDescent="0.25">
      <c r="A9" s="51"/>
      <c r="B9" s="469"/>
      <c r="C9" s="42" t="s">
        <v>868</v>
      </c>
    </row>
    <row r="10" spans="1:4" x14ac:dyDescent="0.25">
      <c r="A10" s="51"/>
      <c r="B10" s="469"/>
      <c r="C10" s="42" t="s">
        <v>869</v>
      </c>
    </row>
    <row r="11" spans="1:4" x14ac:dyDescent="0.25">
      <c r="A11" s="51"/>
      <c r="B11" s="469" t="s">
        <v>607</v>
      </c>
      <c r="C11" s="5"/>
    </row>
    <row r="12" spans="1:4" ht="16.5" x14ac:dyDescent="0.3">
      <c r="A12" s="51"/>
      <c r="B12" s="470"/>
      <c r="C12" s="471" t="s">
        <v>608</v>
      </c>
      <c r="D12" s="88"/>
    </row>
    <row r="13" spans="1:4" ht="16.5" x14ac:dyDescent="0.3">
      <c r="A13" s="51"/>
      <c r="B13" s="470"/>
      <c r="C13" s="6"/>
      <c r="D13" s="6" t="s">
        <v>609</v>
      </c>
    </row>
    <row r="14" spans="1:4" ht="16.5" x14ac:dyDescent="0.3">
      <c r="A14" s="51"/>
      <c r="B14" s="470"/>
      <c r="C14" s="6"/>
      <c r="D14" s="6" t="s">
        <v>610</v>
      </c>
    </row>
    <row r="15" spans="1:4" ht="16.5" x14ac:dyDescent="0.3">
      <c r="A15" s="51"/>
      <c r="B15" s="470"/>
      <c r="C15" s="6"/>
      <c r="D15" s="6" t="s">
        <v>611</v>
      </c>
    </row>
    <row r="16" spans="1:4" ht="16.5" x14ac:dyDescent="0.3">
      <c r="A16" s="51"/>
      <c r="B16" s="470"/>
      <c r="C16" s="5" t="s">
        <v>612</v>
      </c>
      <c r="D16" s="146"/>
    </row>
    <row r="17" spans="1:4" ht="16.5" x14ac:dyDescent="0.3">
      <c r="A17" s="51"/>
      <c r="B17" s="470"/>
      <c r="C17" s="469"/>
      <c r="D17" s="6" t="s">
        <v>1056</v>
      </c>
    </row>
    <row r="18" spans="1:4" ht="16.5" x14ac:dyDescent="0.3">
      <c r="A18" s="51"/>
      <c r="B18" s="470"/>
      <c r="C18" s="5" t="s">
        <v>613</v>
      </c>
      <c r="D18" s="146"/>
    </row>
    <row r="19" spans="1:4" ht="16.5" x14ac:dyDescent="0.3">
      <c r="A19" s="51"/>
      <c r="B19" s="470"/>
      <c r="C19" s="469"/>
      <c r="D19" s="6" t="s">
        <v>614</v>
      </c>
    </row>
    <row r="20" spans="1:4" ht="16.5" x14ac:dyDescent="0.3">
      <c r="A20" s="51"/>
      <c r="B20" s="470"/>
      <c r="C20" s="469"/>
      <c r="D20" s="6" t="s">
        <v>615</v>
      </c>
    </row>
    <row r="21" spans="1:4" ht="16.5" x14ac:dyDescent="0.3">
      <c r="A21" s="51"/>
      <c r="B21" s="470"/>
      <c r="C21" s="5" t="s">
        <v>616</v>
      </c>
    </row>
    <row r="22" spans="1:4" ht="16.5" x14ac:dyDescent="0.3">
      <c r="A22" s="51"/>
      <c r="B22" s="469"/>
      <c r="C22" s="470"/>
      <c r="D22" s="6" t="s">
        <v>617</v>
      </c>
    </row>
    <row r="23" spans="1:4" ht="16.5" x14ac:dyDescent="0.3">
      <c r="A23" s="51"/>
      <c r="B23" s="469"/>
      <c r="C23" s="470"/>
      <c r="D23" s="6" t="s">
        <v>618</v>
      </c>
    </row>
    <row r="24" spans="1:4" x14ac:dyDescent="0.25">
      <c r="A24" s="51"/>
      <c r="B24" s="469"/>
      <c r="C24" s="146"/>
      <c r="D24" s="6" t="s">
        <v>619</v>
      </c>
    </row>
    <row r="25" spans="1:4" x14ac:dyDescent="0.25">
      <c r="A25" s="51"/>
      <c r="B25" s="469" t="s">
        <v>620</v>
      </c>
      <c r="D25" s="147"/>
    </row>
    <row r="26" spans="1:4" x14ac:dyDescent="0.25">
      <c r="A26" s="51"/>
      <c r="B26" s="472"/>
      <c r="C26" s="42" t="s">
        <v>621</v>
      </c>
      <c r="D26" s="147"/>
    </row>
    <row r="27" spans="1:4" x14ac:dyDescent="0.25">
      <c r="A27" s="51"/>
      <c r="B27" s="472"/>
      <c r="C27" s="42" t="s">
        <v>622</v>
      </c>
      <c r="D27" s="147"/>
    </row>
    <row r="28" spans="1:4" x14ac:dyDescent="0.25">
      <c r="A28" s="51"/>
      <c r="B28" s="472"/>
      <c r="C28" s="42" t="s">
        <v>623</v>
      </c>
      <c r="D28" s="147"/>
    </row>
    <row r="29" spans="1:4" x14ac:dyDescent="0.25">
      <c r="A29" s="51"/>
      <c r="B29" s="472"/>
      <c r="D29" s="147" t="s">
        <v>624</v>
      </c>
    </row>
    <row r="30" spans="1:4" x14ac:dyDescent="0.25">
      <c r="A30" s="51"/>
      <c r="B30" s="472"/>
      <c r="D30" s="147" t="s">
        <v>625</v>
      </c>
    </row>
    <row r="31" spans="1:4" x14ac:dyDescent="0.25">
      <c r="A31" s="51"/>
      <c r="B31" s="472"/>
      <c r="D31" s="147" t="s">
        <v>626</v>
      </c>
    </row>
    <row r="32" spans="1:4" x14ac:dyDescent="0.25">
      <c r="A32" s="51"/>
      <c r="B32" s="472"/>
      <c r="D32" s="147" t="s">
        <v>627</v>
      </c>
    </row>
    <row r="33" spans="1:4" x14ac:dyDescent="0.25">
      <c r="A33" s="51"/>
      <c r="B33" s="469" t="s">
        <v>215</v>
      </c>
      <c r="D33" s="147"/>
    </row>
    <row r="34" spans="1:4" x14ac:dyDescent="0.25">
      <c r="A34" s="51"/>
      <c r="B34" s="469"/>
      <c r="C34" s="42" t="s">
        <v>628</v>
      </c>
      <c r="D34" s="147"/>
    </row>
    <row r="35" spans="1:4" x14ac:dyDescent="0.25">
      <c r="A35" s="51"/>
      <c r="B35" s="469"/>
      <c r="C35" s="42" t="s">
        <v>629</v>
      </c>
      <c r="D35" s="147"/>
    </row>
    <row r="36" spans="1:4" x14ac:dyDescent="0.25">
      <c r="A36" s="51"/>
      <c r="B36" s="469"/>
      <c r="C36" s="42" t="s">
        <v>630</v>
      </c>
      <c r="D36" s="147"/>
    </row>
    <row r="37" spans="1:4" x14ac:dyDescent="0.25">
      <c r="A37" s="51"/>
      <c r="B37" s="469"/>
      <c r="C37" s="42" t="s">
        <v>631</v>
      </c>
      <c r="D37" s="148"/>
    </row>
    <row r="38" spans="1:4" x14ac:dyDescent="0.25">
      <c r="A38" s="51"/>
      <c r="B38" s="469" t="s">
        <v>875</v>
      </c>
      <c r="D38" s="148"/>
    </row>
    <row r="39" spans="1:4" x14ac:dyDescent="0.25">
      <c r="A39" s="51"/>
      <c r="B39" s="469"/>
      <c r="C39" s="42" t="s">
        <v>1057</v>
      </c>
      <c r="D39" s="148"/>
    </row>
    <row r="40" spans="1:4" x14ac:dyDescent="0.25">
      <c r="A40" s="51"/>
      <c r="B40" s="469"/>
      <c r="C40" s="42" t="s">
        <v>1058</v>
      </c>
      <c r="D40" s="148"/>
    </row>
    <row r="41" spans="1:4" x14ac:dyDescent="0.25">
      <c r="A41" s="51"/>
      <c r="B41" s="469"/>
      <c r="C41" s="42" t="s">
        <v>1032</v>
      </c>
      <c r="D41" s="148"/>
    </row>
    <row r="42" spans="1:4" x14ac:dyDescent="0.25">
      <c r="A42" s="51"/>
      <c r="B42" s="469" t="s">
        <v>1039</v>
      </c>
      <c r="D42" s="88"/>
    </row>
    <row r="43" spans="1:4" x14ac:dyDescent="0.25">
      <c r="A43" s="51"/>
      <c r="B43" s="469"/>
      <c r="C43" s="6" t="s">
        <v>1059</v>
      </c>
      <c r="D43" s="88"/>
    </row>
    <row r="44" spans="1:4" x14ac:dyDescent="0.25">
      <c r="A44" s="51"/>
      <c r="B44" s="469"/>
      <c r="C44" s="6" t="s">
        <v>1060</v>
      </c>
      <c r="D44" s="42"/>
    </row>
    <row r="45" spans="1:4" x14ac:dyDescent="0.25">
      <c r="A45" s="51"/>
      <c r="B45" s="469"/>
      <c r="C45" s="6" t="s">
        <v>1061</v>
      </c>
      <c r="D45" s="88"/>
    </row>
    <row r="46" spans="1:4" x14ac:dyDescent="0.25">
      <c r="A46" s="51"/>
      <c r="B46" s="469"/>
      <c r="C46" s="6" t="s">
        <v>1062</v>
      </c>
      <c r="D46" s="88"/>
    </row>
    <row r="47" spans="1:4" x14ac:dyDescent="0.25">
      <c r="A47" s="51"/>
      <c r="B47" s="469" t="s">
        <v>1041</v>
      </c>
      <c r="D47" s="147"/>
    </row>
    <row r="48" spans="1:4" x14ac:dyDescent="0.25">
      <c r="A48" s="51"/>
      <c r="B48" s="469"/>
      <c r="C48" s="6" t="s">
        <v>1063</v>
      </c>
      <c r="D48" s="147"/>
    </row>
    <row r="49" spans="1:4" x14ac:dyDescent="0.25">
      <c r="A49" s="51"/>
      <c r="B49" s="469"/>
      <c r="C49" s="6" t="s">
        <v>1064</v>
      </c>
      <c r="D49" s="147"/>
    </row>
    <row r="50" spans="1:4" x14ac:dyDescent="0.25">
      <c r="A50" s="51"/>
      <c r="B50" s="469"/>
      <c r="C50" s="42" t="s">
        <v>1065</v>
      </c>
    </row>
    <row r="51" spans="1:4" x14ac:dyDescent="0.25">
      <c r="A51" s="51"/>
      <c r="B51" s="469" t="s">
        <v>1045</v>
      </c>
      <c r="D51" s="147"/>
    </row>
    <row r="52" spans="1:4" x14ac:dyDescent="0.25">
      <c r="A52" s="51"/>
      <c r="B52" s="472"/>
      <c r="C52" s="42" t="s">
        <v>1046</v>
      </c>
      <c r="D52" s="147"/>
    </row>
    <row r="53" spans="1:4" x14ac:dyDescent="0.25">
      <c r="A53" s="51"/>
      <c r="B53" s="469"/>
      <c r="D53" s="147" t="s">
        <v>1066</v>
      </c>
    </row>
    <row r="54" spans="1:4" x14ac:dyDescent="0.25">
      <c r="A54" s="51"/>
      <c r="B54" s="469"/>
      <c r="D54" s="147" t="s">
        <v>1067</v>
      </c>
    </row>
    <row r="55" spans="1:4" x14ac:dyDescent="0.25">
      <c r="A55" s="51"/>
      <c r="B55" s="472"/>
      <c r="C55" s="42" t="s">
        <v>1068</v>
      </c>
      <c r="D55" s="147"/>
    </row>
    <row r="56" spans="1:4" x14ac:dyDescent="0.25">
      <c r="A56" s="51"/>
      <c r="B56" s="469" t="s">
        <v>1049</v>
      </c>
    </row>
    <row r="57" spans="1:4" x14ac:dyDescent="0.25">
      <c r="A57" s="51"/>
      <c r="B57" s="472"/>
      <c r="C57" s="42" t="s">
        <v>1050</v>
      </c>
    </row>
    <row r="58" spans="1:4" x14ac:dyDescent="0.25">
      <c r="A58" s="51"/>
      <c r="B58" s="469"/>
      <c r="D58" s="6" t="s">
        <v>1069</v>
      </c>
    </row>
    <row r="59" spans="1:4" x14ac:dyDescent="0.25">
      <c r="A59" s="51"/>
      <c r="B59" s="469"/>
      <c r="D59" s="6" t="s">
        <v>1070</v>
      </c>
    </row>
    <row r="60" spans="1:4" x14ac:dyDescent="0.25">
      <c r="A60" s="51"/>
      <c r="B60" s="469"/>
      <c r="D60" s="6" t="s">
        <v>1071</v>
      </c>
    </row>
    <row r="61" spans="1:4" x14ac:dyDescent="0.25">
      <c r="A61" s="51"/>
      <c r="B61" s="469"/>
      <c r="D61" s="6" t="s">
        <v>1072</v>
      </c>
    </row>
    <row r="62" spans="1:4" x14ac:dyDescent="0.25">
      <c r="A62" s="51"/>
      <c r="B62" s="472"/>
      <c r="C62" s="42" t="s">
        <v>1055</v>
      </c>
    </row>
    <row r="63" spans="1:4" x14ac:dyDescent="0.25">
      <c r="A63" s="51"/>
      <c r="B63" s="469"/>
      <c r="D63" s="6" t="s">
        <v>1073</v>
      </c>
    </row>
    <row r="64" spans="1:4" x14ac:dyDescent="0.25">
      <c r="A64" s="51"/>
      <c r="B64" s="469"/>
      <c r="D64" s="6" t="s">
        <v>1074</v>
      </c>
    </row>
    <row r="65" spans="1:4" x14ac:dyDescent="0.25">
      <c r="A65" s="51"/>
      <c r="B65" s="469"/>
      <c r="D65" s="6" t="s">
        <v>1075</v>
      </c>
    </row>
    <row r="66" spans="1:4" x14ac:dyDescent="0.25">
      <c r="A66" s="51"/>
      <c r="B66" s="469"/>
      <c r="C66" s="42" t="s">
        <v>1076</v>
      </c>
    </row>
    <row r="67" spans="1:4" x14ac:dyDescent="0.25">
      <c r="A67" s="51"/>
      <c r="B67" s="469"/>
      <c r="D67" s="6" t="s">
        <v>1077</v>
      </c>
    </row>
    <row r="68" spans="1:4" x14ac:dyDescent="0.25">
      <c r="A68" s="51"/>
      <c r="B68" s="469"/>
      <c r="D68" s="6" t="s">
        <v>1078</v>
      </c>
    </row>
    <row r="69" spans="1:4" x14ac:dyDescent="0.25">
      <c r="A69" s="51"/>
      <c r="B69" s="469"/>
    </row>
    <row r="70" spans="1:4" x14ac:dyDescent="0.25">
      <c r="A70" s="51"/>
      <c r="B70" s="469"/>
      <c r="D70" s="146"/>
    </row>
    <row r="71" spans="1:4" x14ac:dyDescent="0.25">
      <c r="A71" s="51"/>
      <c r="B71" s="472"/>
    </row>
    <row r="72" spans="1:4" x14ac:dyDescent="0.25">
      <c r="A72" s="51"/>
      <c r="B72" s="469"/>
    </row>
    <row r="73" spans="1:4" x14ac:dyDescent="0.25">
      <c r="A73" s="51"/>
      <c r="B73" s="469"/>
    </row>
    <row r="74" spans="1:4" x14ac:dyDescent="0.25">
      <c r="A74" s="51"/>
      <c r="B74" s="469"/>
    </row>
    <row r="75" spans="1:4" x14ac:dyDescent="0.25">
      <c r="A75" s="51"/>
      <c r="B75" s="469"/>
    </row>
    <row r="76" spans="1:4" x14ac:dyDescent="0.25">
      <c r="A76" s="51"/>
      <c r="B76" s="469"/>
    </row>
    <row r="77" spans="1:4" x14ac:dyDescent="0.25">
      <c r="A77" s="51"/>
      <c r="B77" s="469"/>
    </row>
    <row r="78" spans="1:4" x14ac:dyDescent="0.25">
      <c r="A78" s="51"/>
      <c r="B78" s="469"/>
    </row>
    <row r="79" spans="1:4" x14ac:dyDescent="0.25">
      <c r="A79" s="51"/>
      <c r="B79" s="469"/>
    </row>
    <row r="80" spans="1:4" x14ac:dyDescent="0.25">
      <c r="A80" s="51"/>
      <c r="B80" s="469"/>
    </row>
    <row r="81" spans="1:4" x14ac:dyDescent="0.25">
      <c r="A81" s="51"/>
      <c r="B81" s="469"/>
    </row>
    <row r="90" spans="1:4" x14ac:dyDescent="0.25">
      <c r="B90" s="6"/>
    </row>
    <row r="91" spans="1:4" x14ac:dyDescent="0.25">
      <c r="B91" s="6"/>
    </row>
    <row r="95" spans="1:4" x14ac:dyDescent="0.25">
      <c r="D95" s="42"/>
    </row>
    <row r="96" spans="1:4" x14ac:dyDescent="0.25">
      <c r="B96" s="6"/>
      <c r="D96" s="42"/>
    </row>
    <row r="97" spans="2:4" x14ac:dyDescent="0.25">
      <c r="B97" s="6"/>
      <c r="D97" s="42"/>
    </row>
    <row r="98" spans="2:4" x14ac:dyDescent="0.25">
      <c r="B98" s="6"/>
      <c r="D98" s="42"/>
    </row>
    <row r="99" spans="2:4" x14ac:dyDescent="0.25">
      <c r="B99" s="6"/>
      <c r="D99" s="42"/>
    </row>
    <row r="100" spans="2:4" x14ac:dyDescent="0.25">
      <c r="B100" s="6"/>
      <c r="D100" s="42"/>
    </row>
    <row r="101" spans="2:4" x14ac:dyDescent="0.25">
      <c r="B101" s="6"/>
      <c r="D101" s="42"/>
    </row>
    <row r="102" spans="2:4" x14ac:dyDescent="0.25">
      <c r="B102" s="6"/>
      <c r="D102" s="42"/>
    </row>
    <row r="103" spans="2:4" x14ac:dyDescent="0.25">
      <c r="B103" s="6"/>
      <c r="D103" s="42"/>
    </row>
    <row r="104" spans="2:4" x14ac:dyDescent="0.25">
      <c r="B104" s="6"/>
      <c r="D104" s="42"/>
    </row>
    <row r="105" spans="2:4" x14ac:dyDescent="0.25">
      <c r="B105" s="6"/>
      <c r="D105" s="42"/>
    </row>
    <row r="106" spans="2:4" x14ac:dyDescent="0.25">
      <c r="B106" s="6"/>
      <c r="D106" s="42"/>
    </row>
    <row r="107" spans="2:4" x14ac:dyDescent="0.25">
      <c r="B107" s="6"/>
      <c r="D107" s="42"/>
    </row>
    <row r="108" spans="2:4" x14ac:dyDescent="0.25">
      <c r="B108" s="6"/>
      <c r="D108" s="42"/>
    </row>
    <row r="109" spans="2:4" x14ac:dyDescent="0.25">
      <c r="B109" s="6"/>
      <c r="D109" s="42"/>
    </row>
    <row r="110" spans="2:4" x14ac:dyDescent="0.25">
      <c r="B110" s="6"/>
      <c r="D110" s="42"/>
    </row>
    <row r="111" spans="2:4" x14ac:dyDescent="0.25">
      <c r="B111" s="6"/>
      <c r="D111" s="42"/>
    </row>
    <row r="112" spans="2:4" x14ac:dyDescent="0.25">
      <c r="B112" s="6"/>
      <c r="D112" s="42"/>
    </row>
    <row r="113" spans="2:4" x14ac:dyDescent="0.25">
      <c r="B113" s="6"/>
      <c r="D113" s="42"/>
    </row>
    <row r="114" spans="2:4" x14ac:dyDescent="0.25">
      <c r="B114" s="6"/>
      <c r="D114" s="42"/>
    </row>
    <row r="115" spans="2:4" x14ac:dyDescent="0.25">
      <c r="B115" s="6"/>
      <c r="D115" s="42"/>
    </row>
    <row r="116" spans="2:4" x14ac:dyDescent="0.25">
      <c r="B116" s="6"/>
      <c r="D116" s="42"/>
    </row>
    <row r="117" spans="2:4" x14ac:dyDescent="0.25">
      <c r="B117" s="6"/>
      <c r="D117" s="42"/>
    </row>
    <row r="118" spans="2:4" x14ac:dyDescent="0.25">
      <c r="B118" s="6"/>
      <c r="D118" s="42"/>
    </row>
    <row r="119" spans="2:4" x14ac:dyDescent="0.25">
      <c r="B119" s="6"/>
      <c r="D119" s="42"/>
    </row>
    <row r="120" spans="2:4" x14ac:dyDescent="0.25">
      <c r="B120" s="6"/>
      <c r="D120" s="42"/>
    </row>
    <row r="121" spans="2:4" x14ac:dyDescent="0.25">
      <c r="B121" s="6"/>
      <c r="D121" s="42"/>
    </row>
    <row r="122" spans="2:4" x14ac:dyDescent="0.25">
      <c r="B122" s="6"/>
      <c r="D122" s="4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G37" sqref="G37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38</v>
      </c>
    </row>
    <row r="3" spans="1:1" ht="15.75" x14ac:dyDescent="0.25">
      <c r="A3" s="122" t="s">
        <v>669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Normal="100" workbookViewId="0">
      <selection sqref="A1:A3"/>
    </sheetView>
  </sheetViews>
  <sheetFormatPr baseColWidth="10" defaultRowHeight="12.75" x14ac:dyDescent="0.2"/>
  <cols>
    <col min="1" max="1" width="11.42578125" style="123"/>
    <col min="2" max="2" width="4.7109375" style="48" customWidth="1"/>
    <col min="3" max="3" width="37" style="42" customWidth="1"/>
    <col min="4" max="4" width="10" style="34" customWidth="1"/>
    <col min="5" max="5" width="13.7109375" style="34" customWidth="1"/>
    <col min="6" max="6" width="10" style="34" customWidth="1"/>
    <col min="7" max="7" width="13.7109375" style="34" customWidth="1"/>
    <col min="8" max="8" width="10" style="34" customWidth="1"/>
    <col min="9" max="9" width="13.7109375" style="34" customWidth="1"/>
    <col min="10" max="16384" width="11.42578125" style="123"/>
  </cols>
  <sheetData>
    <row r="1" spans="1:9" ht="15.75" x14ac:dyDescent="0.25">
      <c r="A1" s="122" t="s">
        <v>607</v>
      </c>
    </row>
    <row r="2" spans="1:9" ht="15.75" x14ac:dyDescent="0.25">
      <c r="A2" s="122" t="s">
        <v>38</v>
      </c>
    </row>
    <row r="3" spans="1:9" ht="15.75" x14ac:dyDescent="0.25">
      <c r="A3" s="122" t="s">
        <v>671</v>
      </c>
    </row>
    <row r="6" spans="1:9" ht="13.5" thickBot="1" x14ac:dyDescent="0.25"/>
    <row r="7" spans="1:9" x14ac:dyDescent="0.2">
      <c r="D7" s="406" t="s">
        <v>42</v>
      </c>
      <c r="E7" s="406"/>
      <c r="F7" s="406" t="s">
        <v>43</v>
      </c>
      <c r="G7" s="406"/>
      <c r="H7" s="406" t="s">
        <v>44</v>
      </c>
      <c r="I7" s="406"/>
    </row>
    <row r="8" spans="1:9" ht="13.5" thickBot="1" x14ac:dyDescent="0.25">
      <c r="C8" s="43"/>
      <c r="D8" s="1" t="s">
        <v>6</v>
      </c>
      <c r="E8" s="1" t="s">
        <v>7</v>
      </c>
      <c r="F8" s="1" t="s">
        <v>6</v>
      </c>
      <c r="G8" s="1" t="s">
        <v>7</v>
      </c>
      <c r="H8" s="1" t="s">
        <v>6</v>
      </c>
      <c r="I8" s="1" t="s">
        <v>7</v>
      </c>
    </row>
    <row r="9" spans="1:9" ht="13.5" thickBot="1" x14ac:dyDescent="0.25">
      <c r="B9" s="49" t="s">
        <v>8</v>
      </c>
      <c r="C9" s="44"/>
      <c r="D9" s="2">
        <v>2721</v>
      </c>
      <c r="E9" s="2">
        <v>2238</v>
      </c>
      <c r="F9" s="2">
        <v>1608</v>
      </c>
      <c r="G9" s="2">
        <v>1420</v>
      </c>
      <c r="H9" s="2">
        <v>1293</v>
      </c>
      <c r="I9" s="2">
        <v>1154</v>
      </c>
    </row>
    <row r="10" spans="1:9" x14ac:dyDescent="0.2">
      <c r="C10" s="45" t="s">
        <v>9</v>
      </c>
      <c r="D10" s="4">
        <v>190</v>
      </c>
      <c r="E10" s="4">
        <v>220</v>
      </c>
      <c r="F10" s="4">
        <v>116</v>
      </c>
      <c r="G10" s="4">
        <v>119</v>
      </c>
      <c r="H10" s="4">
        <v>80</v>
      </c>
      <c r="I10" s="4">
        <v>75</v>
      </c>
    </row>
    <row r="11" spans="1:9" x14ac:dyDescent="0.2">
      <c r="C11" s="45" t="s">
        <v>10</v>
      </c>
      <c r="D11" s="4">
        <v>229</v>
      </c>
      <c r="E11" s="4">
        <v>244</v>
      </c>
      <c r="F11" s="4">
        <v>177</v>
      </c>
      <c r="G11" s="4">
        <v>203</v>
      </c>
      <c r="H11" s="4">
        <v>139</v>
      </c>
      <c r="I11" s="4">
        <v>159</v>
      </c>
    </row>
    <row r="12" spans="1:9" x14ac:dyDescent="0.2">
      <c r="C12" s="45" t="s">
        <v>11</v>
      </c>
      <c r="D12" s="4">
        <v>91</v>
      </c>
      <c r="E12" s="4">
        <v>123</v>
      </c>
      <c r="F12" s="4">
        <v>79</v>
      </c>
      <c r="G12" s="4">
        <v>113</v>
      </c>
      <c r="H12" s="4">
        <v>65</v>
      </c>
      <c r="I12" s="4">
        <v>96</v>
      </c>
    </row>
    <row r="13" spans="1:9" x14ac:dyDescent="0.2">
      <c r="C13" s="45" t="s">
        <v>12</v>
      </c>
      <c r="D13" s="4">
        <v>197</v>
      </c>
      <c r="E13" s="4">
        <v>151</v>
      </c>
      <c r="F13" s="4">
        <v>157</v>
      </c>
      <c r="G13" s="4">
        <v>93</v>
      </c>
      <c r="H13" s="4">
        <v>140</v>
      </c>
      <c r="I13" s="4">
        <v>81</v>
      </c>
    </row>
    <row r="14" spans="1:9" x14ac:dyDescent="0.2">
      <c r="C14" s="45" t="s">
        <v>13</v>
      </c>
      <c r="D14" s="4">
        <v>413</v>
      </c>
      <c r="E14" s="4">
        <v>101</v>
      </c>
      <c r="F14" s="4">
        <v>321</v>
      </c>
      <c r="G14" s="4">
        <v>78</v>
      </c>
      <c r="H14" s="4">
        <v>288</v>
      </c>
      <c r="I14" s="4">
        <v>67</v>
      </c>
    </row>
    <row r="15" spans="1:9" x14ac:dyDescent="0.2">
      <c r="C15" s="45" t="s">
        <v>14</v>
      </c>
      <c r="D15" s="4">
        <v>199</v>
      </c>
      <c r="E15" s="4">
        <v>42</v>
      </c>
      <c r="F15" s="4">
        <v>108</v>
      </c>
      <c r="G15" s="4">
        <v>19</v>
      </c>
      <c r="H15" s="4">
        <v>55</v>
      </c>
      <c r="I15" s="4">
        <v>8</v>
      </c>
    </row>
    <row r="16" spans="1:9" x14ac:dyDescent="0.2">
      <c r="C16" s="45" t="s">
        <v>15</v>
      </c>
      <c r="D16" s="4">
        <v>417</v>
      </c>
      <c r="E16" s="4">
        <v>282</v>
      </c>
      <c r="F16" s="4">
        <v>237</v>
      </c>
      <c r="G16" s="4">
        <v>166</v>
      </c>
      <c r="H16" s="4">
        <v>229</v>
      </c>
      <c r="I16" s="4">
        <v>152</v>
      </c>
    </row>
    <row r="17" spans="2:9" x14ac:dyDescent="0.2">
      <c r="C17" s="45" t="s">
        <v>16</v>
      </c>
      <c r="D17" s="4">
        <v>665</v>
      </c>
      <c r="E17" s="4">
        <v>268</v>
      </c>
      <c r="F17" s="4">
        <v>209</v>
      </c>
      <c r="G17" s="4">
        <v>54</v>
      </c>
      <c r="H17" s="4">
        <v>134</v>
      </c>
      <c r="I17" s="4">
        <v>38</v>
      </c>
    </row>
    <row r="18" spans="2:9" x14ac:dyDescent="0.2">
      <c r="C18" s="45" t="s">
        <v>18</v>
      </c>
      <c r="D18" s="4">
        <v>21</v>
      </c>
      <c r="E18" s="4">
        <v>174</v>
      </c>
      <c r="F18" s="4">
        <v>13</v>
      </c>
      <c r="G18" s="4">
        <v>119</v>
      </c>
      <c r="H18" s="4">
        <v>10</v>
      </c>
      <c r="I18" s="4">
        <v>103</v>
      </c>
    </row>
    <row r="19" spans="2:9" x14ac:dyDescent="0.2">
      <c r="C19" s="45" t="s">
        <v>17</v>
      </c>
      <c r="D19" s="4">
        <v>193</v>
      </c>
      <c r="E19" s="4">
        <v>475</v>
      </c>
      <c r="F19" s="4">
        <v>108</v>
      </c>
      <c r="G19" s="4">
        <v>331</v>
      </c>
      <c r="H19" s="4">
        <v>98</v>
      </c>
      <c r="I19" s="4">
        <v>285</v>
      </c>
    </row>
    <row r="20" spans="2:9" x14ac:dyDescent="0.2">
      <c r="C20" s="45" t="s">
        <v>19</v>
      </c>
      <c r="D20" s="4">
        <v>76</v>
      </c>
      <c r="E20" s="4">
        <v>48</v>
      </c>
      <c r="F20" s="4">
        <v>62</v>
      </c>
      <c r="G20" s="4">
        <v>38</v>
      </c>
      <c r="H20" s="4">
        <v>39</v>
      </c>
      <c r="I20" s="4">
        <v>20</v>
      </c>
    </row>
    <row r="21" spans="2:9" x14ac:dyDescent="0.2">
      <c r="C21" s="45" t="s">
        <v>20</v>
      </c>
      <c r="D21" s="4">
        <v>21</v>
      </c>
      <c r="E21" s="4">
        <v>75</v>
      </c>
      <c r="F21" s="4">
        <v>15</v>
      </c>
      <c r="G21" s="4">
        <v>64</v>
      </c>
      <c r="H21" s="4">
        <v>10</v>
      </c>
      <c r="I21" s="4">
        <v>47</v>
      </c>
    </row>
    <row r="22" spans="2:9" ht="26.25" thickBot="1" x14ac:dyDescent="0.25">
      <c r="B22" s="159"/>
      <c r="C22" s="45" t="s">
        <v>66</v>
      </c>
      <c r="D22" s="4">
        <v>9</v>
      </c>
      <c r="E22" s="4">
        <v>35</v>
      </c>
      <c r="F22" s="4">
        <v>6</v>
      </c>
      <c r="G22" s="4">
        <v>23</v>
      </c>
      <c r="H22" s="4">
        <v>6</v>
      </c>
      <c r="I22" s="4">
        <v>23</v>
      </c>
    </row>
    <row r="23" spans="2:9" ht="13.5" thickBot="1" x14ac:dyDescent="0.25">
      <c r="B23" s="49" t="s">
        <v>21</v>
      </c>
      <c r="C23" s="44"/>
      <c r="D23" s="2">
        <v>463</v>
      </c>
      <c r="E23" s="2">
        <v>244</v>
      </c>
      <c r="F23" s="2">
        <v>228</v>
      </c>
      <c r="G23" s="2">
        <v>138</v>
      </c>
      <c r="H23" s="2">
        <v>174</v>
      </c>
      <c r="I23" s="2">
        <v>113</v>
      </c>
    </row>
    <row r="24" spans="2:9" x14ac:dyDescent="0.2">
      <c r="C24" s="45" t="s">
        <v>22</v>
      </c>
      <c r="D24" s="4">
        <v>40</v>
      </c>
      <c r="E24" s="4">
        <v>50</v>
      </c>
      <c r="F24" s="4">
        <v>21</v>
      </c>
      <c r="G24" s="4">
        <v>31</v>
      </c>
      <c r="H24" s="4">
        <v>21</v>
      </c>
      <c r="I24" s="4">
        <v>28</v>
      </c>
    </row>
    <row r="25" spans="2:9" x14ac:dyDescent="0.2">
      <c r="C25" s="45" t="s">
        <v>23</v>
      </c>
      <c r="D25" s="4">
        <v>131</v>
      </c>
      <c r="E25" s="4">
        <v>56</v>
      </c>
      <c r="F25" s="4">
        <v>79</v>
      </c>
      <c r="G25" s="4">
        <v>37</v>
      </c>
      <c r="H25" s="4">
        <v>73</v>
      </c>
      <c r="I25" s="4">
        <v>34</v>
      </c>
    </row>
    <row r="26" spans="2:9" x14ac:dyDescent="0.2">
      <c r="C26" s="45" t="s">
        <v>14</v>
      </c>
      <c r="D26" s="4">
        <v>110</v>
      </c>
      <c r="E26" s="4">
        <v>23</v>
      </c>
      <c r="F26" s="4">
        <v>48</v>
      </c>
      <c r="G26" s="4">
        <v>12</v>
      </c>
      <c r="H26" s="4">
        <v>32</v>
      </c>
      <c r="I26" s="4">
        <v>9</v>
      </c>
    </row>
    <row r="27" spans="2:9" x14ac:dyDescent="0.2">
      <c r="C27" s="45" t="s">
        <v>24</v>
      </c>
      <c r="D27" s="4">
        <v>102</v>
      </c>
      <c r="E27" s="4">
        <v>66</v>
      </c>
      <c r="F27" s="4">
        <v>25</v>
      </c>
      <c r="G27" s="4">
        <v>25</v>
      </c>
      <c r="H27" s="4">
        <v>15</v>
      </c>
      <c r="I27" s="4">
        <v>14</v>
      </c>
    </row>
    <row r="28" spans="2:9" x14ac:dyDescent="0.2">
      <c r="C28" s="45" t="s">
        <v>25</v>
      </c>
      <c r="D28" s="4">
        <v>79</v>
      </c>
      <c r="E28" s="4">
        <v>19</v>
      </c>
      <c r="F28" s="4">
        <v>54</v>
      </c>
      <c r="G28" s="4">
        <v>16</v>
      </c>
      <c r="H28" s="4">
        <v>33</v>
      </c>
      <c r="I28" s="4">
        <v>11</v>
      </c>
    </row>
    <row r="29" spans="2:9" ht="26.25" thickBot="1" x14ac:dyDescent="0.25">
      <c r="C29" s="45" t="s">
        <v>26</v>
      </c>
      <c r="D29" s="4">
        <v>1</v>
      </c>
      <c r="E29" s="4">
        <v>30</v>
      </c>
      <c r="F29" s="4">
        <v>1</v>
      </c>
      <c r="G29" s="4">
        <v>17</v>
      </c>
      <c r="H29" s="4">
        <v>0</v>
      </c>
      <c r="I29" s="4">
        <v>17</v>
      </c>
    </row>
    <row r="30" spans="2:9" ht="13.5" thickBot="1" x14ac:dyDescent="0.25">
      <c r="B30" s="49" t="s">
        <v>27</v>
      </c>
      <c r="C30" s="44"/>
      <c r="D30" s="2">
        <v>507</v>
      </c>
      <c r="E30" s="2">
        <v>275</v>
      </c>
      <c r="F30" s="2">
        <v>335</v>
      </c>
      <c r="G30" s="2">
        <v>209</v>
      </c>
      <c r="H30" s="2">
        <v>272</v>
      </c>
      <c r="I30" s="2">
        <v>177</v>
      </c>
    </row>
    <row r="31" spans="2:9" ht="25.5" x14ac:dyDescent="0.2">
      <c r="C31" s="45" t="s">
        <v>28</v>
      </c>
      <c r="D31" s="4">
        <v>355</v>
      </c>
      <c r="E31" s="4">
        <v>179</v>
      </c>
      <c r="F31" s="4">
        <v>224</v>
      </c>
      <c r="G31" s="4">
        <v>131</v>
      </c>
      <c r="H31" s="4">
        <v>179</v>
      </c>
      <c r="I31" s="4">
        <v>113</v>
      </c>
    </row>
    <row r="32" spans="2:9" x14ac:dyDescent="0.2">
      <c r="C32" s="45" t="s">
        <v>23</v>
      </c>
      <c r="D32" s="4">
        <v>144</v>
      </c>
      <c r="E32" s="4">
        <v>54</v>
      </c>
      <c r="F32" s="4">
        <v>104</v>
      </c>
      <c r="G32" s="4">
        <v>40</v>
      </c>
      <c r="H32" s="4">
        <v>89</v>
      </c>
      <c r="I32" s="4">
        <v>34</v>
      </c>
    </row>
    <row r="33" spans="2:9" ht="13.5" thickBot="1" x14ac:dyDescent="0.25">
      <c r="C33" s="45" t="s">
        <v>18</v>
      </c>
      <c r="D33" s="4">
        <v>8</v>
      </c>
      <c r="E33" s="4">
        <v>42</v>
      </c>
      <c r="F33" s="4">
        <v>7</v>
      </c>
      <c r="G33" s="4">
        <v>38</v>
      </c>
      <c r="H33" s="4">
        <v>4</v>
      </c>
      <c r="I33" s="4">
        <v>30</v>
      </c>
    </row>
    <row r="34" spans="2:9" ht="13.5" thickBot="1" x14ac:dyDescent="0.25">
      <c r="B34" s="49" t="s">
        <v>29</v>
      </c>
      <c r="C34" s="44"/>
      <c r="D34" s="2">
        <v>293</v>
      </c>
      <c r="E34" s="2">
        <v>160</v>
      </c>
      <c r="F34" s="2">
        <v>278</v>
      </c>
      <c r="G34" s="2">
        <v>135</v>
      </c>
      <c r="H34" s="2">
        <v>206</v>
      </c>
      <c r="I34" s="2">
        <v>111</v>
      </c>
    </row>
    <row r="35" spans="2:9" x14ac:dyDescent="0.2">
      <c r="C35" s="45" t="s">
        <v>30</v>
      </c>
      <c r="D35" s="4">
        <v>42</v>
      </c>
      <c r="E35" s="4">
        <v>17</v>
      </c>
      <c r="F35" s="4">
        <v>26</v>
      </c>
      <c r="G35" s="4">
        <v>14</v>
      </c>
      <c r="H35" s="4">
        <v>26</v>
      </c>
      <c r="I35" s="4">
        <v>13</v>
      </c>
    </row>
    <row r="36" spans="2:9" x14ac:dyDescent="0.2">
      <c r="C36" s="45" t="s">
        <v>23</v>
      </c>
      <c r="D36" s="4">
        <v>157</v>
      </c>
      <c r="E36" s="4">
        <v>53</v>
      </c>
      <c r="F36" s="4">
        <v>130</v>
      </c>
      <c r="G36" s="4">
        <v>54</v>
      </c>
      <c r="H36" s="4">
        <v>108</v>
      </c>
      <c r="I36" s="4">
        <v>42</v>
      </c>
    </row>
    <row r="37" spans="2:9" x14ac:dyDescent="0.2">
      <c r="C37" s="45" t="s">
        <v>31</v>
      </c>
      <c r="D37" s="4">
        <v>40</v>
      </c>
      <c r="E37" s="4">
        <v>71</v>
      </c>
      <c r="F37" s="4">
        <v>32</v>
      </c>
      <c r="G37" s="4">
        <v>53</v>
      </c>
      <c r="H37" s="4">
        <v>24</v>
      </c>
      <c r="I37" s="4">
        <v>47</v>
      </c>
    </row>
    <row r="38" spans="2:9" ht="13.5" thickBot="1" x14ac:dyDescent="0.25">
      <c r="C38" s="45" t="s">
        <v>65</v>
      </c>
      <c r="D38" s="4">
        <v>54</v>
      </c>
      <c r="E38" s="4">
        <v>19</v>
      </c>
      <c r="F38" s="4">
        <v>90</v>
      </c>
      <c r="G38" s="4">
        <v>14</v>
      </c>
      <c r="H38" s="4">
        <v>48</v>
      </c>
      <c r="I38" s="4">
        <v>9</v>
      </c>
    </row>
    <row r="39" spans="2:9" ht="13.5" thickBot="1" x14ac:dyDescent="0.25">
      <c r="B39" s="49" t="s">
        <v>32</v>
      </c>
      <c r="C39" s="44"/>
      <c r="D39" s="2">
        <v>3984</v>
      </c>
      <c r="E39" s="2">
        <v>2917</v>
      </c>
      <c r="F39" s="2">
        <v>2449</v>
      </c>
      <c r="G39" s="2">
        <v>1902</v>
      </c>
      <c r="H39" s="2">
        <v>1945</v>
      </c>
      <c r="I39" s="2">
        <v>1555</v>
      </c>
    </row>
    <row r="40" spans="2:9" x14ac:dyDescent="0.2">
      <c r="C40" s="45" t="s">
        <v>33</v>
      </c>
      <c r="D40" s="4">
        <v>305</v>
      </c>
      <c r="E40" s="4">
        <v>175</v>
      </c>
      <c r="F40" s="4">
        <v>217</v>
      </c>
      <c r="G40" s="4">
        <v>137</v>
      </c>
      <c r="H40" s="4">
        <v>192</v>
      </c>
      <c r="I40" s="4">
        <v>121</v>
      </c>
    </row>
    <row r="41" spans="2:9" x14ac:dyDescent="0.2">
      <c r="C41" s="45" t="s">
        <v>34</v>
      </c>
      <c r="D41" s="4">
        <v>1990</v>
      </c>
      <c r="E41" s="4">
        <v>1154</v>
      </c>
      <c r="F41" s="4">
        <v>1392</v>
      </c>
      <c r="G41" s="4">
        <v>839</v>
      </c>
      <c r="H41" s="4">
        <v>1198</v>
      </c>
      <c r="I41" s="4">
        <v>709</v>
      </c>
    </row>
    <row r="42" spans="2:9" x14ac:dyDescent="0.2">
      <c r="C42" s="45" t="s">
        <v>35</v>
      </c>
      <c r="D42" s="4">
        <v>206</v>
      </c>
      <c r="E42" s="4">
        <v>239</v>
      </c>
      <c r="F42" s="4">
        <v>128</v>
      </c>
      <c r="G42" s="4">
        <v>128</v>
      </c>
      <c r="H42" s="4">
        <v>88</v>
      </c>
      <c r="I42" s="4">
        <v>84</v>
      </c>
    </row>
    <row r="43" spans="2:9" x14ac:dyDescent="0.2">
      <c r="C43" s="45" t="s">
        <v>36</v>
      </c>
      <c r="D43" s="4">
        <v>353</v>
      </c>
      <c r="E43" s="4">
        <v>931</v>
      </c>
      <c r="F43" s="4">
        <v>232</v>
      </c>
      <c r="G43" s="4">
        <v>674</v>
      </c>
      <c r="H43" s="4">
        <v>183</v>
      </c>
      <c r="I43" s="4">
        <v>563</v>
      </c>
    </row>
    <row r="44" spans="2:9" ht="13.5" thickBot="1" x14ac:dyDescent="0.25">
      <c r="B44" s="50"/>
      <c r="C44" s="46" t="s">
        <v>37</v>
      </c>
      <c r="D44" s="36">
        <v>1130</v>
      </c>
      <c r="E44" s="36">
        <v>418</v>
      </c>
      <c r="F44" s="36">
        <v>480</v>
      </c>
      <c r="G44" s="36">
        <v>124</v>
      </c>
      <c r="H44" s="36">
        <v>284</v>
      </c>
      <c r="I44" s="36">
        <v>78</v>
      </c>
    </row>
    <row r="46" spans="2:9" x14ac:dyDescent="0.2">
      <c r="C46" s="42" t="s">
        <v>672</v>
      </c>
    </row>
    <row r="47" spans="2:9" x14ac:dyDescent="0.2">
      <c r="C47" s="20"/>
    </row>
    <row r="48" spans="2:9" x14ac:dyDescent="0.2">
      <c r="C48" s="20"/>
    </row>
    <row r="49" spans="3:3" x14ac:dyDescent="0.2">
      <c r="C49" s="47"/>
    </row>
    <row r="50" spans="3:3" x14ac:dyDescent="0.2">
      <c r="C50" s="6"/>
    </row>
    <row r="51" spans="3:3" x14ac:dyDescent="0.2">
      <c r="C51" s="6"/>
    </row>
  </sheetData>
  <mergeCells count="3">
    <mergeCell ref="H7:I7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P17" sqref="P17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38</v>
      </c>
    </row>
    <row r="3" spans="1:1" ht="15.75" x14ac:dyDescent="0.25">
      <c r="A3" s="122" t="s">
        <v>671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Normal="100" workbookViewId="0">
      <selection sqref="A1:A3"/>
    </sheetView>
  </sheetViews>
  <sheetFormatPr baseColWidth="10" defaultRowHeight="15" x14ac:dyDescent="0.25"/>
  <cols>
    <col min="1" max="1" width="11.42578125" style="33"/>
    <col min="2" max="2" width="4.28515625" customWidth="1"/>
    <col min="3" max="3" width="51.28515625" customWidth="1"/>
    <col min="4" max="5" width="8.140625" style="34" customWidth="1"/>
    <col min="6" max="15" width="8.140625" style="35" customWidth="1"/>
    <col min="16" max="16384" width="11.42578125" style="33"/>
  </cols>
  <sheetData>
    <row r="1" spans="1:23" ht="15.75" x14ac:dyDescent="0.25">
      <c r="A1" s="122" t="s">
        <v>607</v>
      </c>
    </row>
    <row r="2" spans="1:23" ht="15.75" x14ac:dyDescent="0.25">
      <c r="A2" s="122" t="s">
        <v>45</v>
      </c>
    </row>
    <row r="3" spans="1:23" ht="15.75" x14ac:dyDescent="0.25">
      <c r="A3" s="122" t="s">
        <v>673</v>
      </c>
    </row>
    <row r="4" spans="1:23" x14ac:dyDescent="0.25">
      <c r="A4" s="157"/>
    </row>
    <row r="5" spans="1:23" ht="15.75" thickBot="1" x14ac:dyDescent="0.3">
      <c r="A5" s="15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23" ht="24" customHeight="1" thickBot="1" x14ac:dyDescent="0.3">
      <c r="D6" s="409" t="s">
        <v>72</v>
      </c>
      <c r="E6" s="410"/>
      <c r="F6" s="411" t="s">
        <v>46</v>
      </c>
      <c r="G6" s="412"/>
      <c r="H6" s="412" t="s">
        <v>47</v>
      </c>
      <c r="I6" s="412"/>
      <c r="J6" s="412" t="s">
        <v>48</v>
      </c>
      <c r="K6" s="412"/>
      <c r="L6" s="412" t="s">
        <v>49</v>
      </c>
      <c r="M6" s="413"/>
      <c r="N6" s="407" t="s">
        <v>50</v>
      </c>
      <c r="O6" s="408"/>
    </row>
    <row r="7" spans="1:23" ht="15.75" thickBot="1" x14ac:dyDescent="0.3">
      <c r="D7" s="152" t="s">
        <v>51</v>
      </c>
      <c r="E7" s="55" t="s">
        <v>52</v>
      </c>
      <c r="F7" s="56" t="s">
        <v>51</v>
      </c>
      <c r="G7" s="59" t="s">
        <v>52</v>
      </c>
      <c r="H7" s="59" t="s">
        <v>51</v>
      </c>
      <c r="I7" s="59" t="s">
        <v>52</v>
      </c>
      <c r="J7" s="59" t="s">
        <v>51</v>
      </c>
      <c r="K7" s="59" t="s">
        <v>52</v>
      </c>
      <c r="L7" s="59" t="s">
        <v>51</v>
      </c>
      <c r="M7" s="57" t="s">
        <v>52</v>
      </c>
      <c r="N7" s="56" t="s">
        <v>51</v>
      </c>
      <c r="O7" s="59" t="s">
        <v>52</v>
      </c>
    </row>
    <row r="8" spans="1:23" s="157" customFormat="1" ht="15.75" thickBot="1" x14ac:dyDescent="0.3">
      <c r="B8" s="11" t="s">
        <v>8</v>
      </c>
      <c r="C8" s="12"/>
      <c r="D8" s="54">
        <v>7424</v>
      </c>
      <c r="E8" s="54">
        <v>6710</v>
      </c>
      <c r="F8" s="58">
        <v>4.01</v>
      </c>
      <c r="G8" s="58">
        <v>5.22</v>
      </c>
      <c r="H8" s="58">
        <v>35.200000000000003</v>
      </c>
      <c r="I8" s="58">
        <v>30.88</v>
      </c>
      <c r="J8" s="58">
        <v>12.21</v>
      </c>
      <c r="K8" s="58">
        <v>11.44</v>
      </c>
      <c r="L8" s="58">
        <v>0.56000000000000005</v>
      </c>
      <c r="M8" s="58">
        <v>0.48</v>
      </c>
      <c r="N8" s="58">
        <v>56.265892000000001</v>
      </c>
      <c r="O8" s="58">
        <v>54.361041999999998</v>
      </c>
    </row>
    <row r="9" spans="1:23" x14ac:dyDescent="0.25">
      <c r="B9" s="8"/>
      <c r="C9" s="13" t="s">
        <v>9</v>
      </c>
      <c r="D9" s="4">
        <v>483</v>
      </c>
      <c r="E9" s="4">
        <v>500</v>
      </c>
      <c r="F9" s="24">
        <v>2.77</v>
      </c>
      <c r="G9" s="24">
        <v>2.97</v>
      </c>
      <c r="H9" s="24">
        <v>36.07</v>
      </c>
      <c r="I9" s="24">
        <v>33.090000000000003</v>
      </c>
      <c r="J9" s="24">
        <v>9.94</v>
      </c>
      <c r="K9" s="24">
        <v>14.75</v>
      </c>
      <c r="L9" s="24">
        <v>0.31</v>
      </c>
      <c r="M9" s="24">
        <v>0.1</v>
      </c>
      <c r="N9" s="24">
        <v>56.398747</v>
      </c>
      <c r="O9" s="24">
        <v>57.452716000000002</v>
      </c>
      <c r="P9" s="163"/>
      <c r="Q9" s="163"/>
      <c r="R9" s="163"/>
      <c r="S9" s="163"/>
      <c r="T9" s="163"/>
      <c r="U9" s="163"/>
      <c r="V9" s="163"/>
      <c r="W9" s="163"/>
    </row>
    <row r="10" spans="1:23" x14ac:dyDescent="0.25">
      <c r="B10" s="8"/>
      <c r="C10" s="13" t="s">
        <v>10</v>
      </c>
      <c r="D10" s="4">
        <v>767</v>
      </c>
      <c r="E10" s="4">
        <v>866</v>
      </c>
      <c r="F10" s="24">
        <v>5.08</v>
      </c>
      <c r="G10" s="24">
        <v>5.91</v>
      </c>
      <c r="H10" s="24">
        <v>31.23</v>
      </c>
      <c r="I10" s="24">
        <v>33.1</v>
      </c>
      <c r="J10" s="24">
        <v>9.6999999999999993</v>
      </c>
      <c r="K10" s="24">
        <v>13.5</v>
      </c>
      <c r="L10" s="24">
        <v>0.57999999999999996</v>
      </c>
      <c r="M10" s="24">
        <v>0.9</v>
      </c>
      <c r="N10" s="24">
        <v>54.262757999999998</v>
      </c>
      <c r="O10" s="24">
        <v>54.606498000000002</v>
      </c>
    </row>
    <row r="11" spans="1:23" x14ac:dyDescent="0.25">
      <c r="B11" s="8"/>
      <c r="C11" s="13" t="s">
        <v>11</v>
      </c>
      <c r="D11" s="4">
        <v>348</v>
      </c>
      <c r="E11" s="4">
        <v>465</v>
      </c>
      <c r="F11" s="24">
        <v>7.31</v>
      </c>
      <c r="G11" s="24">
        <v>8.7200000000000006</v>
      </c>
      <c r="H11" s="24">
        <v>22.69</v>
      </c>
      <c r="I11" s="24">
        <v>34.619999999999997</v>
      </c>
      <c r="J11" s="24">
        <v>11.41</v>
      </c>
      <c r="K11" s="24">
        <v>14.1</v>
      </c>
      <c r="L11" s="24">
        <v>0.64</v>
      </c>
      <c r="M11" s="24">
        <v>0.51</v>
      </c>
      <c r="N11" s="24">
        <v>52.353658000000003</v>
      </c>
      <c r="O11" s="24">
        <v>52.592919999999999</v>
      </c>
    </row>
    <row r="12" spans="1:23" x14ac:dyDescent="0.25">
      <c r="B12" s="8"/>
      <c r="C12" s="13" t="s">
        <v>12</v>
      </c>
      <c r="D12" s="4">
        <v>710</v>
      </c>
      <c r="E12" s="4">
        <v>543</v>
      </c>
      <c r="F12" s="24">
        <v>4.5999999999999996</v>
      </c>
      <c r="G12" s="24">
        <v>5.91</v>
      </c>
      <c r="H12" s="24">
        <v>27.01</v>
      </c>
      <c r="I12" s="24">
        <v>18.39</v>
      </c>
      <c r="J12" s="24">
        <v>23.07</v>
      </c>
      <c r="K12" s="24">
        <v>17.82</v>
      </c>
      <c r="L12" s="24">
        <v>1.72</v>
      </c>
      <c r="M12" s="24">
        <v>1.48</v>
      </c>
      <c r="N12" s="24">
        <v>58.836244000000001</v>
      </c>
      <c r="O12" s="24">
        <v>57.135593</v>
      </c>
    </row>
    <row r="13" spans="1:23" x14ac:dyDescent="0.25">
      <c r="B13" s="8"/>
      <c r="C13" s="13" t="s">
        <v>13</v>
      </c>
      <c r="D13" s="4">
        <v>1334</v>
      </c>
      <c r="E13" s="4">
        <v>369</v>
      </c>
      <c r="F13" s="24">
        <v>4.71</v>
      </c>
      <c r="G13" s="24">
        <v>2.0299999999999998</v>
      </c>
      <c r="H13" s="24">
        <v>56.02</v>
      </c>
      <c r="I13" s="24">
        <v>14.12</v>
      </c>
      <c r="J13" s="24">
        <v>17.34</v>
      </c>
      <c r="K13" s="24">
        <v>5.18</v>
      </c>
      <c r="L13" s="24">
        <v>0.36</v>
      </c>
      <c r="M13" s="24">
        <v>0.24</v>
      </c>
      <c r="N13" s="24">
        <v>56.990121000000002</v>
      </c>
      <c r="O13" s="24">
        <v>56.383977000000002</v>
      </c>
    </row>
    <row r="14" spans="1:23" x14ac:dyDescent="0.25">
      <c r="B14" s="8"/>
      <c r="C14" s="13" t="s">
        <v>14</v>
      </c>
      <c r="D14" s="4">
        <v>384</v>
      </c>
      <c r="E14" s="4">
        <v>102</v>
      </c>
      <c r="F14" s="24">
        <v>0.84</v>
      </c>
      <c r="G14" s="24">
        <v>0.42</v>
      </c>
      <c r="H14" s="24">
        <v>67.989999999999995</v>
      </c>
      <c r="I14" s="24">
        <v>17.149999999999999</v>
      </c>
      <c r="J14" s="24">
        <v>9.41</v>
      </c>
      <c r="K14" s="24">
        <v>3.56</v>
      </c>
      <c r="L14" s="24">
        <v>0.42</v>
      </c>
      <c r="M14" s="24">
        <v>0.21</v>
      </c>
      <c r="N14" s="24">
        <v>59.357711999999999</v>
      </c>
      <c r="O14" s="24">
        <v>58.161763999999998</v>
      </c>
    </row>
    <row r="15" spans="1:23" x14ac:dyDescent="0.25">
      <c r="B15" s="8"/>
      <c r="C15" s="13" t="s">
        <v>15</v>
      </c>
      <c r="D15" s="4">
        <v>1171</v>
      </c>
      <c r="E15" s="4">
        <v>786</v>
      </c>
      <c r="F15" s="24">
        <v>5.17</v>
      </c>
      <c r="G15" s="24">
        <v>3.93</v>
      </c>
      <c r="H15" s="24">
        <v>41.1</v>
      </c>
      <c r="I15" s="24">
        <v>29.59</v>
      </c>
      <c r="J15" s="24">
        <v>11.22</v>
      </c>
      <c r="K15" s="24">
        <v>8.0399999999999991</v>
      </c>
      <c r="L15" s="24">
        <v>0.59</v>
      </c>
      <c r="M15" s="24">
        <v>0.35</v>
      </c>
      <c r="N15" s="24">
        <v>56.032355000000003</v>
      </c>
      <c r="O15" s="24">
        <v>55.546218000000003</v>
      </c>
    </row>
    <row r="16" spans="1:23" x14ac:dyDescent="0.25">
      <c r="B16" s="8"/>
      <c r="C16" s="13" t="s">
        <v>16</v>
      </c>
      <c r="D16" s="4">
        <v>1098</v>
      </c>
      <c r="E16" s="4">
        <v>415</v>
      </c>
      <c r="F16" s="24">
        <v>1.36</v>
      </c>
      <c r="G16" s="24">
        <v>0.48</v>
      </c>
      <c r="H16" s="24">
        <v>50.75</v>
      </c>
      <c r="I16" s="24">
        <v>19.37</v>
      </c>
      <c r="J16" s="24">
        <v>19.37</v>
      </c>
      <c r="K16" s="24">
        <v>7.23</v>
      </c>
      <c r="L16" s="24">
        <v>1.0900000000000001</v>
      </c>
      <c r="M16" s="24">
        <v>0.34</v>
      </c>
      <c r="N16" s="24">
        <v>60.889097</v>
      </c>
      <c r="O16" s="24">
        <v>61.378109000000002</v>
      </c>
    </row>
    <row r="17" spans="2:23" x14ac:dyDescent="0.25">
      <c r="B17" s="8"/>
      <c r="C17" s="13" t="s">
        <v>18</v>
      </c>
      <c r="D17" s="4">
        <v>53</v>
      </c>
      <c r="E17" s="4">
        <v>445</v>
      </c>
      <c r="F17" s="24">
        <v>0.2</v>
      </c>
      <c r="G17" s="24">
        <v>5.67</v>
      </c>
      <c r="H17" s="24">
        <v>7.09</v>
      </c>
      <c r="I17" s="24">
        <v>61.13</v>
      </c>
      <c r="J17" s="24">
        <v>2.83</v>
      </c>
      <c r="K17" s="24">
        <v>22.87</v>
      </c>
      <c r="L17" s="24"/>
      <c r="M17" s="24">
        <v>0.2</v>
      </c>
      <c r="N17" s="24">
        <v>57.12</v>
      </c>
      <c r="O17" s="24">
        <v>55.770269999999996</v>
      </c>
    </row>
    <row r="18" spans="2:23" x14ac:dyDescent="0.25">
      <c r="B18" s="8"/>
      <c r="C18" s="13" t="s">
        <v>17</v>
      </c>
      <c r="D18" s="4">
        <v>565</v>
      </c>
      <c r="E18" s="4">
        <v>1496</v>
      </c>
      <c r="F18" s="24">
        <v>3.15</v>
      </c>
      <c r="G18" s="24">
        <v>10.15</v>
      </c>
      <c r="H18" s="24">
        <v>17.899999999999999</v>
      </c>
      <c r="I18" s="24">
        <v>49.7</v>
      </c>
      <c r="J18" s="24">
        <v>5.7</v>
      </c>
      <c r="K18" s="24">
        <v>13</v>
      </c>
      <c r="L18" s="24">
        <v>0.1</v>
      </c>
      <c r="M18" s="24">
        <v>0.3</v>
      </c>
      <c r="N18" s="24">
        <v>51.631284000000001</v>
      </c>
      <c r="O18" s="24">
        <v>50.916950999999997</v>
      </c>
    </row>
    <row r="19" spans="2:23" x14ac:dyDescent="0.25">
      <c r="B19" s="8"/>
      <c r="C19" s="13" t="s">
        <v>19</v>
      </c>
      <c r="D19" s="4">
        <v>397</v>
      </c>
      <c r="E19" s="4">
        <v>311</v>
      </c>
      <c r="F19" s="24">
        <v>7.04</v>
      </c>
      <c r="G19" s="24">
        <v>5.95</v>
      </c>
      <c r="H19" s="24">
        <v>38.03</v>
      </c>
      <c r="I19" s="24">
        <v>29.11</v>
      </c>
      <c r="J19" s="24">
        <v>10.17</v>
      </c>
      <c r="K19" s="24">
        <v>9.39</v>
      </c>
      <c r="L19" s="24"/>
      <c r="M19" s="24">
        <v>0.31</v>
      </c>
      <c r="N19" s="24">
        <v>48.566572000000001</v>
      </c>
      <c r="O19" s="24">
        <v>48.688811000000001</v>
      </c>
    </row>
    <row r="20" spans="2:23" x14ac:dyDescent="0.25">
      <c r="B20" s="8"/>
      <c r="C20" s="13" t="s">
        <v>20</v>
      </c>
      <c r="D20" s="4">
        <v>71</v>
      </c>
      <c r="E20" s="4">
        <v>306</v>
      </c>
      <c r="F20" s="24">
        <v>2.2000000000000002</v>
      </c>
      <c r="G20" s="24">
        <v>11.57</v>
      </c>
      <c r="H20" s="24">
        <v>12.67</v>
      </c>
      <c r="I20" s="24">
        <v>50.69</v>
      </c>
      <c r="J20" s="24">
        <v>3.86</v>
      </c>
      <c r="K20" s="24">
        <v>18.18</v>
      </c>
      <c r="L20" s="24">
        <v>0.28000000000000003</v>
      </c>
      <c r="M20" s="24">
        <v>0.55000000000000004</v>
      </c>
      <c r="N20" s="24">
        <v>54.086956000000001</v>
      </c>
      <c r="O20" s="24">
        <v>52.775509999999997</v>
      </c>
      <c r="P20" s="165"/>
      <c r="Q20" s="165"/>
      <c r="R20" s="165"/>
      <c r="S20" s="165"/>
      <c r="T20" s="165"/>
      <c r="U20" s="165"/>
      <c r="V20" s="165"/>
      <c r="W20" s="165"/>
    </row>
    <row r="21" spans="2:23" ht="15.75" thickBot="1" x14ac:dyDescent="0.3">
      <c r="B21" s="8"/>
      <c r="C21" s="13" t="s">
        <v>66</v>
      </c>
      <c r="D21" s="4">
        <v>43</v>
      </c>
      <c r="E21" s="4">
        <v>106</v>
      </c>
      <c r="F21" s="24">
        <v>9.4</v>
      </c>
      <c r="G21" s="24">
        <v>15.44</v>
      </c>
      <c r="H21" s="24">
        <v>11.41</v>
      </c>
      <c r="I21" s="24">
        <v>42.95</v>
      </c>
      <c r="J21" s="24">
        <v>8.0500000000000007</v>
      </c>
      <c r="K21" s="24">
        <v>12.08</v>
      </c>
      <c r="L21" s="24"/>
      <c r="M21" s="24">
        <v>0.67</v>
      </c>
      <c r="N21" s="24">
        <v>42.697673999999999</v>
      </c>
      <c r="O21" s="24">
        <v>47.754716000000002</v>
      </c>
      <c r="P21" s="165"/>
      <c r="Q21" s="165"/>
      <c r="R21" s="165"/>
      <c r="S21" s="165"/>
      <c r="T21" s="165"/>
      <c r="U21" s="165"/>
      <c r="V21" s="165"/>
      <c r="W21" s="165"/>
    </row>
    <row r="22" spans="2:23" s="157" customFormat="1" ht="15.75" thickBot="1" x14ac:dyDescent="0.3">
      <c r="B22" s="11" t="s">
        <v>21</v>
      </c>
      <c r="C22" s="12"/>
      <c r="D22" s="2">
        <v>1098</v>
      </c>
      <c r="E22" s="2">
        <v>594</v>
      </c>
      <c r="F22" s="151">
        <v>9.1199999999999992</v>
      </c>
      <c r="G22" s="151">
        <v>5.53</v>
      </c>
      <c r="H22" s="151">
        <v>37.69</v>
      </c>
      <c r="I22" s="151">
        <v>18.54</v>
      </c>
      <c r="J22" s="151">
        <v>17.079999999999998</v>
      </c>
      <c r="K22" s="151">
        <v>11.19</v>
      </c>
      <c r="L22" s="151">
        <v>0.36</v>
      </c>
      <c r="M22" s="151">
        <v>0.49</v>
      </c>
      <c r="N22" s="151">
        <v>53.638598999999999</v>
      </c>
      <c r="O22" s="151">
        <v>53.329931000000002</v>
      </c>
      <c r="P22" s="171"/>
      <c r="Q22" s="171"/>
      <c r="R22" s="171"/>
      <c r="S22" s="171"/>
      <c r="T22" s="171"/>
      <c r="U22" s="171"/>
      <c r="V22" s="171"/>
      <c r="W22" s="171"/>
    </row>
    <row r="23" spans="2:23" x14ac:dyDescent="0.25">
      <c r="B23" s="8"/>
      <c r="C23" s="13" t="s">
        <v>22</v>
      </c>
      <c r="D23" s="4">
        <v>149</v>
      </c>
      <c r="E23" s="4">
        <v>159</v>
      </c>
      <c r="F23" s="24">
        <v>13.44</v>
      </c>
      <c r="G23" s="24">
        <v>10.82</v>
      </c>
      <c r="H23" s="24">
        <v>16.39</v>
      </c>
      <c r="I23" s="24">
        <v>21.64</v>
      </c>
      <c r="J23" s="24">
        <v>17.38</v>
      </c>
      <c r="K23" s="24">
        <v>18.690000000000001</v>
      </c>
      <c r="L23" s="24">
        <v>0.66</v>
      </c>
      <c r="M23" s="24">
        <v>0.98</v>
      </c>
      <c r="N23" s="24">
        <v>47.979452000000002</v>
      </c>
      <c r="O23" s="24">
        <v>50.650942999999998</v>
      </c>
      <c r="P23" s="165"/>
      <c r="Q23" s="165"/>
      <c r="R23" s="165"/>
      <c r="S23" s="165"/>
      <c r="T23" s="165"/>
      <c r="U23" s="165"/>
      <c r="V23" s="165"/>
      <c r="W23" s="165"/>
    </row>
    <row r="24" spans="2:23" x14ac:dyDescent="0.25">
      <c r="B24" s="8"/>
      <c r="C24" s="13" t="s">
        <v>23</v>
      </c>
      <c r="D24" s="4">
        <v>297</v>
      </c>
      <c r="E24" s="4">
        <v>135</v>
      </c>
      <c r="F24" s="24">
        <v>11.14</v>
      </c>
      <c r="G24" s="24">
        <v>4.41</v>
      </c>
      <c r="H24" s="24">
        <v>39.68</v>
      </c>
      <c r="I24" s="24">
        <v>19.489999999999998</v>
      </c>
      <c r="J24" s="24">
        <v>17.63</v>
      </c>
      <c r="K24" s="24">
        <v>6.96</v>
      </c>
      <c r="L24" s="24">
        <v>0.23</v>
      </c>
      <c r="M24" s="24">
        <v>0.46</v>
      </c>
      <c r="N24" s="24">
        <v>52.547297</v>
      </c>
      <c r="O24" s="24">
        <v>53.503703000000002</v>
      </c>
      <c r="P24" s="165"/>
      <c r="Q24" s="165"/>
      <c r="R24" s="165"/>
      <c r="S24" s="165"/>
      <c r="T24" s="165"/>
      <c r="U24" s="165"/>
      <c r="V24" s="165"/>
      <c r="W24" s="165"/>
    </row>
    <row r="25" spans="2:23" x14ac:dyDescent="0.25">
      <c r="B25" s="8"/>
      <c r="C25" s="13" t="s">
        <v>14</v>
      </c>
      <c r="D25" s="4">
        <v>195</v>
      </c>
      <c r="E25" s="4">
        <v>46</v>
      </c>
      <c r="F25" s="24">
        <v>2.9</v>
      </c>
      <c r="G25" s="24">
        <v>0.83</v>
      </c>
      <c r="H25" s="24">
        <v>57.26</v>
      </c>
      <c r="I25" s="24">
        <v>10.37</v>
      </c>
      <c r="J25" s="24">
        <v>20.329999999999998</v>
      </c>
      <c r="K25" s="24">
        <v>7.88</v>
      </c>
      <c r="L25" s="24">
        <v>0.41</v>
      </c>
      <c r="M25" s="24"/>
      <c r="N25" s="24">
        <v>57.776922999999996</v>
      </c>
      <c r="O25" s="24">
        <v>58.923912999999999</v>
      </c>
      <c r="P25" s="165"/>
      <c r="Q25" s="165"/>
      <c r="R25" s="165"/>
      <c r="S25" s="165"/>
      <c r="T25" s="165"/>
      <c r="U25" s="165"/>
      <c r="V25" s="165"/>
      <c r="W25" s="165"/>
    </row>
    <row r="26" spans="2:23" x14ac:dyDescent="0.25">
      <c r="B26" s="8"/>
      <c r="C26" s="13" t="s">
        <v>24</v>
      </c>
      <c r="D26" s="4">
        <v>140</v>
      </c>
      <c r="E26" s="4">
        <v>97</v>
      </c>
      <c r="F26" s="24">
        <v>3.81</v>
      </c>
      <c r="G26" s="24">
        <v>6.36</v>
      </c>
      <c r="H26" s="24">
        <v>40.68</v>
      </c>
      <c r="I26" s="24">
        <v>19.07</v>
      </c>
      <c r="J26" s="24">
        <v>14.41</v>
      </c>
      <c r="K26" s="24">
        <v>14.83</v>
      </c>
      <c r="L26" s="24"/>
      <c r="M26" s="24">
        <v>0.85</v>
      </c>
      <c r="N26" s="24">
        <v>58.176257999999997</v>
      </c>
      <c r="O26" s="24">
        <v>54.154639000000003</v>
      </c>
      <c r="P26" s="165"/>
      <c r="Q26" s="165"/>
      <c r="R26" s="165"/>
      <c r="S26" s="165"/>
      <c r="T26" s="165"/>
      <c r="U26" s="165"/>
      <c r="V26" s="165"/>
      <c r="W26" s="165"/>
    </row>
    <row r="27" spans="2:23" x14ac:dyDescent="0.25">
      <c r="B27" s="8"/>
      <c r="C27" s="13" t="s">
        <v>25</v>
      </c>
      <c r="D27" s="4">
        <v>294</v>
      </c>
      <c r="E27" s="4">
        <v>63</v>
      </c>
      <c r="F27" s="24">
        <v>12.38</v>
      </c>
      <c r="G27" s="24">
        <v>1.59</v>
      </c>
      <c r="H27" s="24">
        <v>48.89</v>
      </c>
      <c r="I27" s="24">
        <v>11.11</v>
      </c>
      <c r="J27" s="24">
        <v>20</v>
      </c>
      <c r="K27" s="24">
        <v>5.08</v>
      </c>
      <c r="L27" s="24">
        <v>0.63</v>
      </c>
      <c r="M27" s="24">
        <v>0.32</v>
      </c>
      <c r="N27" s="24">
        <v>53.441859999999998</v>
      </c>
      <c r="O27" s="24">
        <v>57.473683999999999</v>
      </c>
      <c r="P27" s="165"/>
      <c r="Q27" s="165"/>
      <c r="R27" s="165"/>
      <c r="S27" s="165"/>
      <c r="T27" s="165"/>
      <c r="U27" s="165"/>
      <c r="V27" s="165"/>
      <c r="W27" s="165"/>
    </row>
    <row r="28" spans="2:23" ht="26.25" thickBot="1" x14ac:dyDescent="0.3">
      <c r="B28" s="8"/>
      <c r="C28" s="13" t="s">
        <v>26</v>
      </c>
      <c r="D28" s="4">
        <v>23</v>
      </c>
      <c r="E28" s="4">
        <v>94</v>
      </c>
      <c r="F28" s="24">
        <v>5.13</v>
      </c>
      <c r="G28" s="24">
        <v>14.53</v>
      </c>
      <c r="H28" s="24">
        <v>9.4</v>
      </c>
      <c r="I28" s="24">
        <v>42.74</v>
      </c>
      <c r="J28" s="24">
        <v>5.13</v>
      </c>
      <c r="K28" s="24">
        <v>23.08</v>
      </c>
      <c r="L28" s="24"/>
      <c r="M28" s="24"/>
      <c r="N28" s="24">
        <v>43.304347</v>
      </c>
      <c r="O28" s="24">
        <v>51.510638</v>
      </c>
      <c r="P28" s="165"/>
      <c r="Q28" s="165"/>
      <c r="R28" s="165"/>
      <c r="S28" s="165"/>
      <c r="T28" s="165"/>
      <c r="U28" s="165"/>
      <c r="V28" s="165"/>
      <c r="W28" s="165"/>
    </row>
    <row r="29" spans="2:23" s="157" customFormat="1" ht="15.75" thickBot="1" x14ac:dyDescent="0.3">
      <c r="B29" s="11" t="s">
        <v>27</v>
      </c>
      <c r="C29" s="12"/>
      <c r="D29" s="2">
        <v>1385</v>
      </c>
      <c r="E29" s="2">
        <v>888</v>
      </c>
      <c r="F29" s="151">
        <v>8.34</v>
      </c>
      <c r="G29" s="151">
        <v>6.65</v>
      </c>
      <c r="H29" s="151">
        <v>31.59</v>
      </c>
      <c r="I29" s="151">
        <v>20.76</v>
      </c>
      <c r="J29" s="151">
        <v>19.739999999999998</v>
      </c>
      <c r="K29" s="151">
        <v>10.74</v>
      </c>
      <c r="L29" s="151">
        <v>1.1100000000000001</v>
      </c>
      <c r="M29" s="151">
        <v>1.06</v>
      </c>
      <c r="N29" s="151">
        <v>55.143065</v>
      </c>
      <c r="O29" s="151">
        <v>53.191741999999998</v>
      </c>
      <c r="P29" s="171"/>
      <c r="Q29" s="171"/>
      <c r="R29" s="171"/>
      <c r="S29" s="171"/>
      <c r="T29" s="171"/>
      <c r="U29" s="171"/>
      <c r="V29" s="171"/>
      <c r="W29" s="171"/>
    </row>
    <row r="30" spans="2:23" x14ac:dyDescent="0.25">
      <c r="B30" s="8"/>
      <c r="C30" s="13" t="s">
        <v>28</v>
      </c>
      <c r="D30" s="4">
        <v>978</v>
      </c>
      <c r="E30" s="4">
        <v>579</v>
      </c>
      <c r="F30" s="24">
        <v>9.9499999999999993</v>
      </c>
      <c r="G30" s="24">
        <v>6.24</v>
      </c>
      <c r="H30" s="24">
        <v>34.92</v>
      </c>
      <c r="I30" s="24">
        <v>20.29</v>
      </c>
      <c r="J30" s="24">
        <v>16.38</v>
      </c>
      <c r="K30" s="24">
        <v>9.9499999999999993</v>
      </c>
      <c r="L30" s="24">
        <v>1.37</v>
      </c>
      <c r="M30" s="24">
        <v>0.91</v>
      </c>
      <c r="N30" s="24">
        <v>53.727933</v>
      </c>
      <c r="O30" s="24">
        <v>52.960869000000002</v>
      </c>
      <c r="P30" s="165"/>
      <c r="Q30" s="165"/>
      <c r="R30" s="165"/>
      <c r="S30" s="165"/>
      <c r="T30" s="165"/>
      <c r="U30" s="165"/>
      <c r="V30" s="165"/>
      <c r="W30" s="165"/>
    </row>
    <row r="31" spans="2:23" x14ac:dyDescent="0.25">
      <c r="B31" s="8"/>
      <c r="C31" s="13" t="s">
        <v>23</v>
      </c>
      <c r="D31" s="4">
        <v>382</v>
      </c>
      <c r="E31" s="4">
        <v>186</v>
      </c>
      <c r="F31" s="24">
        <v>5.99</v>
      </c>
      <c r="G31" s="24">
        <v>6.51</v>
      </c>
      <c r="H31" s="24">
        <v>28.35</v>
      </c>
      <c r="I31" s="24">
        <v>14.26</v>
      </c>
      <c r="J31" s="24">
        <v>32.22</v>
      </c>
      <c r="K31" s="24">
        <v>11.09</v>
      </c>
      <c r="L31" s="24">
        <v>0.7</v>
      </c>
      <c r="M31" s="24">
        <v>0.88</v>
      </c>
      <c r="N31" s="24">
        <v>58.549737999999998</v>
      </c>
      <c r="O31" s="24">
        <v>52.806451000000003</v>
      </c>
      <c r="P31" s="165"/>
      <c r="Q31" s="165"/>
      <c r="R31" s="165"/>
      <c r="S31" s="165"/>
      <c r="T31" s="165"/>
      <c r="U31" s="165"/>
      <c r="V31" s="165"/>
      <c r="W31" s="165"/>
    </row>
    <row r="32" spans="2:23" ht="15.75" thickBot="1" x14ac:dyDescent="0.3">
      <c r="B32" s="8"/>
      <c r="C32" s="13" t="s">
        <v>18</v>
      </c>
      <c r="D32" s="4">
        <v>25</v>
      </c>
      <c r="E32" s="4">
        <v>123</v>
      </c>
      <c r="F32" s="24">
        <v>0.68</v>
      </c>
      <c r="G32" s="24">
        <v>11.49</v>
      </c>
      <c r="H32" s="24">
        <v>9.4600000000000009</v>
      </c>
      <c r="I32" s="24">
        <v>50.68</v>
      </c>
      <c r="J32" s="24">
        <v>6.76</v>
      </c>
      <c r="K32" s="24">
        <v>17.57</v>
      </c>
      <c r="L32" s="24"/>
      <c r="M32" s="24">
        <v>3.38</v>
      </c>
      <c r="N32" s="24">
        <v>57.6</v>
      </c>
      <c r="O32" s="24">
        <v>54.853658000000003</v>
      </c>
      <c r="P32" s="165"/>
      <c r="Q32" s="165"/>
      <c r="R32" s="165"/>
      <c r="S32" s="165"/>
      <c r="T32" s="165"/>
      <c r="U32" s="165"/>
      <c r="V32" s="165"/>
      <c r="W32" s="165"/>
    </row>
    <row r="33" spans="2:23" s="157" customFormat="1" ht="15.75" thickBot="1" x14ac:dyDescent="0.3">
      <c r="B33" s="11" t="s">
        <v>29</v>
      </c>
      <c r="C33" s="12"/>
      <c r="D33" s="2">
        <v>1080</v>
      </c>
      <c r="E33" s="2">
        <v>598</v>
      </c>
      <c r="F33" s="151">
        <v>6.34</v>
      </c>
      <c r="G33" s="151">
        <v>4.04</v>
      </c>
      <c r="H33" s="151">
        <v>37.6</v>
      </c>
      <c r="I33" s="151">
        <v>20.82</v>
      </c>
      <c r="J33" s="151">
        <v>19.61</v>
      </c>
      <c r="K33" s="151">
        <v>10.02</v>
      </c>
      <c r="L33" s="151">
        <v>0.84</v>
      </c>
      <c r="M33" s="151">
        <v>0.72</v>
      </c>
      <c r="N33" s="151">
        <v>56.054825999999998</v>
      </c>
      <c r="O33" s="151">
        <v>54.632202999999997</v>
      </c>
      <c r="P33" s="171"/>
      <c r="Q33" s="171"/>
      <c r="R33" s="171"/>
      <c r="S33" s="171"/>
      <c r="T33" s="171"/>
      <c r="U33" s="171"/>
      <c r="V33" s="171"/>
      <c r="W33" s="171"/>
    </row>
    <row r="34" spans="2:23" x14ac:dyDescent="0.25">
      <c r="B34" s="8"/>
      <c r="C34" s="13" t="s">
        <v>30</v>
      </c>
      <c r="D34" s="4">
        <v>118</v>
      </c>
      <c r="E34" s="4">
        <v>75</v>
      </c>
      <c r="F34" s="24">
        <v>14.66</v>
      </c>
      <c r="G34" s="24">
        <v>7.85</v>
      </c>
      <c r="H34" s="24">
        <v>38.22</v>
      </c>
      <c r="I34" s="24">
        <v>21.99</v>
      </c>
      <c r="J34" s="24">
        <v>8.9</v>
      </c>
      <c r="K34" s="24">
        <v>8.3800000000000008</v>
      </c>
      <c r="L34" s="24"/>
      <c r="M34" s="24"/>
      <c r="N34" s="24">
        <v>44.644067</v>
      </c>
      <c r="O34" s="24">
        <v>46.191780000000001</v>
      </c>
      <c r="P34" s="165"/>
      <c r="Q34" s="165"/>
      <c r="R34" s="165"/>
      <c r="S34" s="165"/>
      <c r="T34" s="165"/>
      <c r="U34" s="165"/>
      <c r="V34" s="165"/>
      <c r="W34" s="165"/>
    </row>
    <row r="35" spans="2:23" x14ac:dyDescent="0.25">
      <c r="B35" s="8"/>
      <c r="C35" s="13" t="s">
        <v>23</v>
      </c>
      <c r="D35" s="4">
        <v>473</v>
      </c>
      <c r="E35" s="4">
        <v>184</v>
      </c>
      <c r="F35" s="24">
        <v>7.8</v>
      </c>
      <c r="G35" s="24">
        <v>2.14</v>
      </c>
      <c r="H35" s="24">
        <v>37.159999999999997</v>
      </c>
      <c r="I35" s="24">
        <v>15.29</v>
      </c>
      <c r="J35" s="24">
        <v>26.15</v>
      </c>
      <c r="K35" s="24">
        <v>9.6300000000000008</v>
      </c>
      <c r="L35" s="24">
        <v>0.76</v>
      </c>
      <c r="M35" s="24">
        <v>1.07</v>
      </c>
      <c r="N35" s="24">
        <v>56.776595</v>
      </c>
      <c r="O35" s="24">
        <v>59.722825999999998</v>
      </c>
      <c r="P35" s="165"/>
      <c r="Q35" s="165"/>
      <c r="R35" s="165"/>
      <c r="S35" s="165"/>
      <c r="T35" s="165"/>
      <c r="U35" s="165"/>
      <c r="V35" s="165"/>
      <c r="W35" s="165"/>
    </row>
    <row r="36" spans="2:23" x14ac:dyDescent="0.25">
      <c r="B36" s="8"/>
      <c r="C36" s="13" t="s">
        <v>31</v>
      </c>
      <c r="D36" s="4">
        <v>159</v>
      </c>
      <c r="E36" s="4">
        <v>263</v>
      </c>
      <c r="F36" s="24">
        <v>5.67</v>
      </c>
      <c r="G36" s="24">
        <v>9.11</v>
      </c>
      <c r="H36" s="24">
        <v>20.94</v>
      </c>
      <c r="I36" s="24">
        <v>39.159999999999997</v>
      </c>
      <c r="J36" s="24">
        <v>9.36</v>
      </c>
      <c r="K36" s="24">
        <v>13.79</v>
      </c>
      <c r="L36" s="24">
        <v>0.74</v>
      </c>
      <c r="M36" s="24">
        <v>1.23</v>
      </c>
      <c r="N36" s="24">
        <v>51.953020000000002</v>
      </c>
      <c r="O36" s="24">
        <v>50.933852000000002</v>
      </c>
      <c r="P36" s="165"/>
      <c r="Q36" s="165"/>
      <c r="R36" s="165"/>
      <c r="S36" s="165"/>
      <c r="T36" s="165"/>
      <c r="U36" s="165"/>
      <c r="V36" s="165"/>
      <c r="W36" s="165"/>
    </row>
    <row r="37" spans="2:23" ht="15.75" thickBot="1" x14ac:dyDescent="0.3">
      <c r="B37" s="15"/>
      <c r="C37" s="16" t="s">
        <v>65</v>
      </c>
      <c r="D37" s="4">
        <v>330</v>
      </c>
      <c r="E37" s="4">
        <v>76</v>
      </c>
      <c r="F37" s="24">
        <v>0.74</v>
      </c>
      <c r="G37" s="24">
        <v>0.25</v>
      </c>
      <c r="H37" s="24">
        <v>54.68</v>
      </c>
      <c r="I37" s="24">
        <v>10.84</v>
      </c>
      <c r="J37" s="24">
        <v>24.38</v>
      </c>
      <c r="K37" s="24">
        <v>7.64</v>
      </c>
      <c r="L37" s="24">
        <v>1.48</v>
      </c>
      <c r="M37" s="24"/>
      <c r="N37" s="24">
        <v>60.959090000000003</v>
      </c>
      <c r="O37" s="24">
        <v>62.921052000000003</v>
      </c>
      <c r="P37" s="165"/>
      <c r="Q37" s="165"/>
      <c r="R37" s="165"/>
      <c r="S37" s="165"/>
      <c r="T37" s="165"/>
      <c r="U37" s="165"/>
      <c r="V37" s="165"/>
      <c r="W37" s="165"/>
    </row>
    <row r="38" spans="2:23" s="157" customFormat="1" ht="15.75" thickBot="1" x14ac:dyDescent="0.3">
      <c r="B38" s="38" t="s">
        <v>32</v>
      </c>
      <c r="C38" s="39"/>
      <c r="D38" s="2">
        <v>10987</v>
      </c>
      <c r="E38" s="2">
        <v>8790</v>
      </c>
      <c r="F38" s="151">
        <v>5.16</v>
      </c>
      <c r="G38" s="151">
        <v>5.32</v>
      </c>
      <c r="H38" s="151">
        <v>35.200000000000003</v>
      </c>
      <c r="I38" s="151">
        <v>27.74</v>
      </c>
      <c r="J38" s="151">
        <v>14.16</v>
      </c>
      <c r="K38" s="151">
        <v>11.21</v>
      </c>
      <c r="L38" s="151">
        <v>0.63</v>
      </c>
      <c r="M38" s="151">
        <v>0.56999999999999995</v>
      </c>
      <c r="N38" s="151">
        <v>55.833872</v>
      </c>
      <c r="O38" s="151">
        <v>54.187865000000002</v>
      </c>
      <c r="P38" s="171"/>
      <c r="Q38" s="171"/>
      <c r="R38" s="171"/>
      <c r="S38" s="171"/>
      <c r="T38" s="171"/>
      <c r="U38" s="171"/>
      <c r="V38" s="171"/>
      <c r="W38" s="171"/>
    </row>
    <row r="39" spans="2:23" x14ac:dyDescent="0.25">
      <c r="B39" s="8"/>
      <c r="C39" s="13" t="s">
        <v>33</v>
      </c>
      <c r="D39" s="4">
        <v>1171</v>
      </c>
      <c r="E39" s="4">
        <v>647</v>
      </c>
      <c r="F39" s="24">
        <v>6.9</v>
      </c>
      <c r="G39" s="24">
        <v>3.55</v>
      </c>
      <c r="H39" s="24">
        <v>42.38</v>
      </c>
      <c r="I39" s="24">
        <v>26.28</v>
      </c>
      <c r="J39" s="24">
        <v>12.81</v>
      </c>
      <c r="K39" s="24">
        <v>7.23</v>
      </c>
      <c r="L39" s="24">
        <v>0.53</v>
      </c>
      <c r="M39" s="24">
        <v>0.33</v>
      </c>
      <c r="N39" s="24">
        <v>54.742916999999998</v>
      </c>
      <c r="O39" s="24">
        <v>55.09666</v>
      </c>
      <c r="P39" s="165"/>
      <c r="Q39" s="165"/>
      <c r="R39" s="165"/>
      <c r="S39" s="165"/>
      <c r="T39" s="165"/>
      <c r="U39" s="165"/>
      <c r="V39" s="165"/>
      <c r="W39" s="165"/>
    </row>
    <row r="40" spans="2:23" x14ac:dyDescent="0.25">
      <c r="B40" s="8"/>
      <c r="C40" s="13" t="s">
        <v>34</v>
      </c>
      <c r="D40" s="4">
        <v>5850</v>
      </c>
      <c r="E40" s="4">
        <v>3763</v>
      </c>
      <c r="F40" s="24">
        <v>6.88</v>
      </c>
      <c r="G40" s="24">
        <v>5.29</v>
      </c>
      <c r="H40" s="24">
        <v>35.86</v>
      </c>
      <c r="I40" s="24">
        <v>21.99</v>
      </c>
      <c r="J40" s="24">
        <v>17.239999999999998</v>
      </c>
      <c r="K40" s="24">
        <v>11.14</v>
      </c>
      <c r="L40" s="24">
        <v>0.83</v>
      </c>
      <c r="M40" s="24">
        <v>0.78</v>
      </c>
      <c r="N40" s="24">
        <v>55.473187000000003</v>
      </c>
      <c r="O40" s="24">
        <v>54.579402999999999</v>
      </c>
      <c r="P40" s="165"/>
      <c r="Q40" s="165"/>
      <c r="R40" s="165"/>
      <c r="S40" s="165"/>
      <c r="T40" s="165"/>
      <c r="U40" s="165"/>
      <c r="V40" s="165"/>
      <c r="W40" s="165"/>
    </row>
    <row r="41" spans="2:23" x14ac:dyDescent="0.25">
      <c r="B41" s="8"/>
      <c r="C41" s="13" t="s">
        <v>35</v>
      </c>
      <c r="D41" s="4">
        <v>549</v>
      </c>
      <c r="E41" s="4">
        <v>547</v>
      </c>
      <c r="F41" s="24">
        <v>3.21</v>
      </c>
      <c r="G41" s="24">
        <v>3.03</v>
      </c>
      <c r="H41" s="24">
        <v>35.630000000000003</v>
      </c>
      <c r="I41" s="24">
        <v>32.42</v>
      </c>
      <c r="J41" s="24">
        <v>10.93</v>
      </c>
      <c r="K41" s="24">
        <v>14.33</v>
      </c>
      <c r="L41" s="24">
        <v>0.28000000000000003</v>
      </c>
      <c r="M41" s="24">
        <v>0.18</v>
      </c>
      <c r="N41" s="24">
        <v>55.926605000000002</v>
      </c>
      <c r="O41" s="24">
        <v>57.204044000000003</v>
      </c>
      <c r="P41" s="165"/>
      <c r="Q41" s="165"/>
      <c r="R41" s="165"/>
      <c r="S41" s="165"/>
      <c r="T41" s="165"/>
      <c r="U41" s="165"/>
      <c r="V41" s="165"/>
      <c r="W41" s="165"/>
    </row>
    <row r="42" spans="2:23" x14ac:dyDescent="0.25">
      <c r="B42" s="8"/>
      <c r="C42" s="13" t="s">
        <v>36</v>
      </c>
      <c r="D42" s="4">
        <v>1270</v>
      </c>
      <c r="E42" s="4">
        <v>3097</v>
      </c>
      <c r="F42" s="24">
        <v>3.64</v>
      </c>
      <c r="G42" s="24">
        <v>9.5399999999999991</v>
      </c>
      <c r="H42" s="24">
        <v>18.39</v>
      </c>
      <c r="I42" s="24">
        <v>47.2</v>
      </c>
      <c r="J42" s="24">
        <v>5.97</v>
      </c>
      <c r="K42" s="24">
        <v>14.61</v>
      </c>
      <c r="L42" s="24">
        <v>0.14000000000000001</v>
      </c>
      <c r="M42" s="24">
        <v>0.5</v>
      </c>
      <c r="N42" s="24">
        <v>50.723584000000002</v>
      </c>
      <c r="O42" s="24">
        <v>51.612748000000003</v>
      </c>
      <c r="P42" s="165"/>
      <c r="Q42" s="165"/>
      <c r="R42" s="165"/>
      <c r="S42" s="165"/>
      <c r="T42" s="165"/>
      <c r="U42" s="165"/>
      <c r="V42" s="165"/>
      <c r="W42" s="165"/>
    </row>
    <row r="43" spans="2:23" ht="15.75" thickBot="1" x14ac:dyDescent="0.3">
      <c r="B43" s="15"/>
      <c r="C43" s="16" t="s">
        <v>37</v>
      </c>
      <c r="D43" s="36">
        <v>2147</v>
      </c>
      <c r="E43" s="36">
        <v>736</v>
      </c>
      <c r="F43" s="37">
        <v>1.52</v>
      </c>
      <c r="G43" s="37">
        <v>0.96</v>
      </c>
      <c r="H43" s="37">
        <v>53.94</v>
      </c>
      <c r="I43" s="37">
        <v>16.98</v>
      </c>
      <c r="J43" s="37">
        <v>18.079999999999998</v>
      </c>
      <c r="K43" s="37">
        <v>7.36</v>
      </c>
      <c r="L43" s="37">
        <v>0.88</v>
      </c>
      <c r="M43" s="37">
        <v>0.28000000000000003</v>
      </c>
      <c r="N43" s="37">
        <v>60.158745000000003</v>
      </c>
      <c r="O43" s="37">
        <v>59.961272000000001</v>
      </c>
      <c r="P43" s="165"/>
      <c r="Q43" s="165"/>
      <c r="R43" s="165"/>
      <c r="S43" s="165"/>
      <c r="T43" s="165"/>
      <c r="U43" s="165"/>
      <c r="V43" s="165"/>
      <c r="W43" s="165"/>
    </row>
    <row r="44" spans="2:23" x14ac:dyDescent="0.25">
      <c r="P44" s="165"/>
      <c r="Q44" s="165"/>
      <c r="R44" s="165"/>
      <c r="S44" s="165"/>
      <c r="T44" s="165"/>
      <c r="U44" s="165"/>
      <c r="V44" s="165"/>
      <c r="W44" s="165"/>
    </row>
    <row r="45" spans="2:23" x14ac:dyDescent="0.25">
      <c r="C45" s="42" t="s">
        <v>674</v>
      </c>
      <c r="P45" s="165"/>
      <c r="Q45" s="165"/>
      <c r="R45" s="165"/>
      <c r="S45" s="165"/>
      <c r="T45" s="165"/>
      <c r="U45" s="165"/>
      <c r="V45" s="165"/>
      <c r="W45" s="165"/>
    </row>
    <row r="46" spans="2:23" x14ac:dyDescent="0.25">
      <c r="P46" s="165"/>
      <c r="Q46" s="165"/>
      <c r="R46" s="165"/>
      <c r="S46" s="165"/>
      <c r="T46" s="165"/>
      <c r="U46" s="165"/>
      <c r="V46" s="165"/>
      <c r="W46" s="165"/>
    </row>
    <row r="47" spans="2:23" x14ac:dyDescent="0.25">
      <c r="P47" s="165"/>
      <c r="Q47" s="165"/>
      <c r="R47" s="165"/>
      <c r="S47" s="165"/>
      <c r="T47" s="165"/>
      <c r="U47" s="165"/>
      <c r="V47" s="165"/>
      <c r="W47" s="165"/>
    </row>
    <row r="48" spans="2:23" x14ac:dyDescent="0.25">
      <c r="P48" s="165"/>
      <c r="Q48" s="165"/>
      <c r="R48" s="165"/>
      <c r="S48" s="165"/>
      <c r="T48" s="165"/>
      <c r="U48" s="165"/>
      <c r="V48" s="165"/>
      <c r="W48" s="165"/>
    </row>
    <row r="49" spans="16:23" x14ac:dyDescent="0.25">
      <c r="P49" s="165"/>
      <c r="Q49" s="165"/>
      <c r="R49" s="165"/>
      <c r="S49" s="165"/>
      <c r="T49" s="165"/>
      <c r="U49" s="165"/>
      <c r="V49" s="165"/>
      <c r="W49" s="165"/>
    </row>
    <row r="50" spans="16:23" x14ac:dyDescent="0.25">
      <c r="P50" s="165"/>
      <c r="Q50" s="165"/>
      <c r="R50" s="165"/>
      <c r="S50" s="165"/>
      <c r="T50" s="165"/>
      <c r="U50" s="165"/>
      <c r="V50" s="165"/>
      <c r="W50" s="165"/>
    </row>
    <row r="51" spans="16:23" x14ac:dyDescent="0.25">
      <c r="P51" s="165"/>
      <c r="Q51" s="165"/>
      <c r="R51" s="165"/>
      <c r="S51" s="165"/>
      <c r="T51" s="165"/>
      <c r="U51" s="165"/>
      <c r="V51" s="165"/>
      <c r="W51" s="165"/>
    </row>
    <row r="52" spans="16:23" x14ac:dyDescent="0.25">
      <c r="P52" s="165"/>
      <c r="Q52" s="165"/>
      <c r="R52" s="165"/>
      <c r="S52" s="165"/>
      <c r="T52" s="165"/>
      <c r="U52" s="165"/>
      <c r="V52" s="165"/>
      <c r="W52" s="165"/>
    </row>
    <row r="53" spans="16:23" x14ac:dyDescent="0.25">
      <c r="P53" s="165"/>
      <c r="Q53" s="165"/>
      <c r="R53" s="165"/>
      <c r="S53" s="165"/>
      <c r="T53" s="165"/>
      <c r="U53" s="165"/>
      <c r="V53" s="165"/>
      <c r="W53" s="165"/>
    </row>
    <row r="54" spans="16:23" x14ac:dyDescent="0.25">
      <c r="P54" s="165"/>
      <c r="Q54" s="165"/>
      <c r="R54" s="165"/>
      <c r="S54" s="165"/>
      <c r="T54" s="165"/>
      <c r="U54" s="165"/>
      <c r="V54" s="165"/>
      <c r="W54" s="165"/>
    </row>
    <row r="55" spans="16:23" x14ac:dyDescent="0.25">
      <c r="P55" s="165"/>
      <c r="Q55" s="165"/>
      <c r="R55" s="165"/>
      <c r="S55" s="165"/>
      <c r="T55" s="165"/>
      <c r="U55" s="165"/>
      <c r="V55" s="165"/>
      <c r="W55" s="165"/>
    </row>
  </sheetData>
  <mergeCells count="6">
    <mergeCell ref="N6:O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showGridLines="0" workbookViewId="0">
      <selection activeCell="V22" sqref="V22"/>
    </sheetView>
  </sheetViews>
  <sheetFormatPr baseColWidth="10" defaultRowHeight="15" x14ac:dyDescent="0.25"/>
  <cols>
    <col min="1" max="3" width="11.42578125" style="33"/>
    <col min="4" max="4" width="30.42578125" style="33" customWidth="1"/>
    <col min="5" max="14" width="8.140625" style="170" customWidth="1"/>
    <col min="15" max="16384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45</v>
      </c>
    </row>
    <row r="3" spans="1:1" ht="15.75" x14ac:dyDescent="0.25">
      <c r="A3" s="122" t="s">
        <v>673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workbookViewId="0">
      <selection sqref="A1:A3"/>
    </sheetView>
  </sheetViews>
  <sheetFormatPr baseColWidth="10" defaultRowHeight="12.75" x14ac:dyDescent="0.2"/>
  <cols>
    <col min="1" max="1" width="11.42578125" style="123"/>
    <col min="2" max="2" width="5" style="8" customWidth="1"/>
    <col min="3" max="3" width="45.7109375" style="42" customWidth="1"/>
    <col min="4" max="4" width="11.42578125" style="61"/>
    <col min="5" max="5" width="18.28515625" style="61" customWidth="1"/>
    <col min="6" max="6" width="20" style="60" bestFit="1" customWidth="1"/>
    <col min="7" max="16384" width="11.42578125" style="123"/>
  </cols>
  <sheetData>
    <row r="1" spans="1:6" ht="15.75" x14ac:dyDescent="0.25">
      <c r="A1" s="122" t="s">
        <v>607</v>
      </c>
    </row>
    <row r="2" spans="1:6" ht="15.75" x14ac:dyDescent="0.25">
      <c r="A2" s="122" t="s">
        <v>53</v>
      </c>
    </row>
    <row r="3" spans="1:6" ht="15.75" x14ac:dyDescent="0.25">
      <c r="A3" s="122" t="s">
        <v>675</v>
      </c>
    </row>
    <row r="5" spans="1:6" ht="13.5" thickBot="1" x14ac:dyDescent="0.25">
      <c r="D5" s="156"/>
      <c r="E5" s="53"/>
      <c r="F5" s="152"/>
    </row>
    <row r="6" spans="1:6" ht="13.5" thickBot="1" x14ac:dyDescent="0.25">
      <c r="B6" s="182"/>
      <c r="C6" s="43"/>
      <c r="D6" s="1" t="s">
        <v>54</v>
      </c>
      <c r="E6" s="153" t="s">
        <v>676</v>
      </c>
      <c r="F6" s="1" t="s">
        <v>55</v>
      </c>
    </row>
    <row r="7" spans="1:6" s="173" customFormat="1" ht="13.5" thickBot="1" x14ac:dyDescent="0.25">
      <c r="B7" s="183" t="s">
        <v>56</v>
      </c>
      <c r="C7" s="184"/>
      <c r="D7" s="154">
        <v>74</v>
      </c>
      <c r="E7" s="53">
        <v>139210.6</v>
      </c>
      <c r="F7" s="155">
        <v>5.9294871794871797</v>
      </c>
    </row>
    <row r="8" spans="1:6" s="173" customFormat="1" ht="13.5" thickBot="1" x14ac:dyDescent="0.25">
      <c r="B8" s="27" t="s">
        <v>8</v>
      </c>
      <c r="C8" s="44"/>
      <c r="D8" s="153">
        <v>3866</v>
      </c>
      <c r="E8" s="153">
        <v>4480249.7</v>
      </c>
      <c r="F8" s="59">
        <v>28.637037037037036</v>
      </c>
    </row>
    <row r="9" spans="1:6" x14ac:dyDescent="0.2">
      <c r="C9" s="90" t="s">
        <v>9</v>
      </c>
      <c r="D9" s="61">
        <v>288</v>
      </c>
      <c r="E9" s="61">
        <v>293196.71999999997</v>
      </c>
      <c r="F9" s="60">
        <v>29.508196721311474</v>
      </c>
    </row>
    <row r="10" spans="1:6" x14ac:dyDescent="0.2">
      <c r="C10" s="90" t="s">
        <v>10</v>
      </c>
      <c r="D10" s="61">
        <v>305</v>
      </c>
      <c r="E10" s="61">
        <v>299048.49000000005</v>
      </c>
      <c r="F10" s="60">
        <v>19.601542416452443</v>
      </c>
    </row>
    <row r="11" spans="1:6" x14ac:dyDescent="0.2">
      <c r="C11" s="90" t="s">
        <v>11</v>
      </c>
      <c r="D11" s="61">
        <v>152</v>
      </c>
      <c r="E11" s="61">
        <v>160446.42000000001</v>
      </c>
      <c r="F11" s="60">
        <v>19.487179487179485</v>
      </c>
    </row>
    <row r="12" spans="1:6" x14ac:dyDescent="0.2">
      <c r="C12" s="90" t="s">
        <v>12</v>
      </c>
      <c r="D12" s="61">
        <v>255</v>
      </c>
      <c r="E12" s="61">
        <v>243251.88</v>
      </c>
      <c r="F12" s="60">
        <v>20.935960591133004</v>
      </c>
    </row>
    <row r="13" spans="1:6" x14ac:dyDescent="0.2">
      <c r="C13" s="90" t="s">
        <v>13</v>
      </c>
      <c r="D13" s="61">
        <v>723</v>
      </c>
      <c r="E13" s="61">
        <v>817881.57</v>
      </c>
      <c r="F13" s="60">
        <v>43.087008343265794</v>
      </c>
    </row>
    <row r="14" spans="1:6" x14ac:dyDescent="0.2">
      <c r="C14" s="90" t="s">
        <v>14</v>
      </c>
      <c r="D14" s="61">
        <v>203</v>
      </c>
      <c r="E14" s="61">
        <v>296091.18</v>
      </c>
      <c r="F14" s="60">
        <v>42.468619246861927</v>
      </c>
    </row>
    <row r="15" spans="1:6" x14ac:dyDescent="0.2">
      <c r="C15" s="90" t="s">
        <v>15</v>
      </c>
      <c r="D15" s="61">
        <v>601</v>
      </c>
      <c r="E15" s="61">
        <v>555404.76</v>
      </c>
      <c r="F15" s="60">
        <v>35.290663534938346</v>
      </c>
    </row>
    <row r="16" spans="1:6" x14ac:dyDescent="0.2">
      <c r="C16" s="90" t="s">
        <v>16</v>
      </c>
      <c r="D16" s="61">
        <v>424</v>
      </c>
      <c r="E16" s="61">
        <v>573419.2699999999</v>
      </c>
      <c r="F16" s="60">
        <v>28.922237380627557</v>
      </c>
    </row>
    <row r="17" spans="2:6" x14ac:dyDescent="0.2">
      <c r="C17" s="90" t="s">
        <v>18</v>
      </c>
      <c r="D17" s="61">
        <v>147</v>
      </c>
      <c r="E17" s="61">
        <v>200898.09</v>
      </c>
      <c r="F17" s="60">
        <v>29.757085020242915</v>
      </c>
    </row>
    <row r="18" spans="2:6" x14ac:dyDescent="0.2">
      <c r="C18" s="90" t="s">
        <v>17</v>
      </c>
      <c r="D18" s="61">
        <v>470</v>
      </c>
      <c r="E18" s="61">
        <v>626406.32000000007</v>
      </c>
      <c r="F18" s="60">
        <v>23.5</v>
      </c>
    </row>
    <row r="19" spans="2:6" x14ac:dyDescent="0.2">
      <c r="C19" s="90" t="s">
        <v>19</v>
      </c>
      <c r="D19" s="61">
        <v>180</v>
      </c>
      <c r="E19" s="61">
        <v>246005.62</v>
      </c>
      <c r="F19" s="60">
        <v>28.169014084507044</v>
      </c>
    </row>
    <row r="20" spans="2:6" x14ac:dyDescent="0.2">
      <c r="C20" s="90" t="s">
        <v>20</v>
      </c>
      <c r="D20" s="61">
        <v>88</v>
      </c>
      <c r="E20" s="61">
        <v>123694.8</v>
      </c>
      <c r="F20" s="60">
        <v>24.242424242424242</v>
      </c>
    </row>
    <row r="21" spans="2:6" ht="13.5" thickBot="1" x14ac:dyDescent="0.25">
      <c r="C21" s="93" t="s">
        <v>677</v>
      </c>
      <c r="D21" s="61">
        <v>30</v>
      </c>
      <c r="E21" s="61">
        <v>44504.58</v>
      </c>
      <c r="F21" s="60">
        <v>20.134228187919462</v>
      </c>
    </row>
    <row r="22" spans="2:6" s="173" customFormat="1" ht="13.5" thickBot="1" x14ac:dyDescent="0.25">
      <c r="B22" s="27" t="s">
        <v>21</v>
      </c>
      <c r="C22" s="44"/>
      <c r="D22" s="153">
        <v>457</v>
      </c>
      <c r="E22" s="153">
        <v>535025.34000000008</v>
      </c>
      <c r="F22" s="59">
        <v>27.781155015197569</v>
      </c>
    </row>
    <row r="23" spans="2:6" s="173" customFormat="1" x14ac:dyDescent="0.2">
      <c r="B23" s="8"/>
      <c r="C23" s="90" t="s">
        <v>22</v>
      </c>
      <c r="D23" s="61">
        <v>50</v>
      </c>
      <c r="E23" s="61">
        <v>49110.17</v>
      </c>
      <c r="F23" s="60">
        <v>16.393442622950818</v>
      </c>
    </row>
    <row r="24" spans="2:6" s="173" customFormat="1" x14ac:dyDescent="0.2">
      <c r="B24" s="8"/>
      <c r="C24" s="90" t="s">
        <v>23</v>
      </c>
      <c r="D24" s="61">
        <v>123</v>
      </c>
      <c r="E24" s="61">
        <v>128387.78</v>
      </c>
      <c r="F24" s="60">
        <v>28.538283062645011</v>
      </c>
    </row>
    <row r="25" spans="2:6" s="173" customFormat="1" x14ac:dyDescent="0.2">
      <c r="B25" s="8"/>
      <c r="C25" s="90" t="s">
        <v>14</v>
      </c>
      <c r="D25" s="61">
        <v>82</v>
      </c>
      <c r="E25" s="61">
        <v>117890.36</v>
      </c>
      <c r="F25" s="60">
        <v>34.024896265560166</v>
      </c>
    </row>
    <row r="26" spans="2:6" s="173" customFormat="1" x14ac:dyDescent="0.2">
      <c r="B26" s="8"/>
      <c r="C26" s="90" t="s">
        <v>24</v>
      </c>
      <c r="D26" s="61">
        <v>74</v>
      </c>
      <c r="E26" s="61">
        <v>96387.46</v>
      </c>
      <c r="F26" s="60">
        <v>31.35593220338983</v>
      </c>
    </row>
    <row r="27" spans="2:6" x14ac:dyDescent="0.2">
      <c r="C27" s="90" t="s">
        <v>25</v>
      </c>
      <c r="D27" s="61">
        <v>105</v>
      </c>
      <c r="E27" s="61">
        <v>112923.89</v>
      </c>
      <c r="F27" s="60">
        <v>33.333333333333336</v>
      </c>
    </row>
    <row r="28" spans="2:6" s="174" customFormat="1" ht="26.25" thickBot="1" x14ac:dyDescent="0.25">
      <c r="B28" s="8"/>
      <c r="C28" s="45" t="s">
        <v>26</v>
      </c>
      <c r="D28" s="34">
        <v>23</v>
      </c>
      <c r="E28" s="34">
        <v>30325.68</v>
      </c>
      <c r="F28" s="35">
        <v>19.658119658119659</v>
      </c>
    </row>
    <row r="29" spans="2:6" s="173" customFormat="1" ht="13.5" thickBot="1" x14ac:dyDescent="0.25">
      <c r="B29" s="27" t="s">
        <v>27</v>
      </c>
      <c r="C29" s="44"/>
      <c r="D29" s="153">
        <v>753</v>
      </c>
      <c r="E29" s="153">
        <v>772437.57</v>
      </c>
      <c r="F29" s="59">
        <v>33.407275953859802</v>
      </c>
    </row>
    <row r="30" spans="2:6" x14ac:dyDescent="0.2">
      <c r="C30" s="90" t="s">
        <v>28</v>
      </c>
      <c r="D30" s="61">
        <v>485</v>
      </c>
      <c r="E30" s="61">
        <v>449027.27</v>
      </c>
      <c r="F30" s="60">
        <v>31.534460338101429</v>
      </c>
    </row>
    <row r="31" spans="2:6" x14ac:dyDescent="0.2">
      <c r="C31" s="90" t="s">
        <v>23</v>
      </c>
      <c r="D31" s="61">
        <v>228</v>
      </c>
      <c r="E31" s="61">
        <v>268737.46000000002</v>
      </c>
      <c r="F31" s="60">
        <v>40.140845070422536</v>
      </c>
    </row>
    <row r="32" spans="2:6" ht="13.5" thickBot="1" x14ac:dyDescent="0.25">
      <c r="C32" s="90" t="s">
        <v>18</v>
      </c>
      <c r="D32" s="61">
        <v>40</v>
      </c>
      <c r="E32" s="61">
        <v>54672.84</v>
      </c>
      <c r="F32" s="60">
        <v>27.027027027027028</v>
      </c>
    </row>
    <row r="33" spans="2:6" s="173" customFormat="1" ht="13.5" thickBot="1" x14ac:dyDescent="0.25">
      <c r="B33" s="27" t="s">
        <v>29</v>
      </c>
      <c r="C33" s="44"/>
      <c r="D33" s="153">
        <v>604</v>
      </c>
      <c r="E33" s="153">
        <v>756476.52</v>
      </c>
      <c r="F33" s="59">
        <v>36.451418225709112</v>
      </c>
    </row>
    <row r="34" spans="2:6" x14ac:dyDescent="0.2">
      <c r="C34" s="90" t="s">
        <v>30</v>
      </c>
      <c r="D34" s="61">
        <v>55</v>
      </c>
      <c r="E34" s="61">
        <v>50280.480000000003</v>
      </c>
      <c r="F34" s="60">
        <v>28.795811518324609</v>
      </c>
    </row>
    <row r="35" spans="2:6" x14ac:dyDescent="0.2">
      <c r="C35" s="90" t="s">
        <v>23</v>
      </c>
      <c r="D35" s="61">
        <v>263</v>
      </c>
      <c r="E35" s="61">
        <v>295724.14</v>
      </c>
      <c r="F35" s="60">
        <v>40.214067278287459</v>
      </c>
    </row>
    <row r="36" spans="2:6" x14ac:dyDescent="0.2">
      <c r="C36" s="90" t="s">
        <v>31</v>
      </c>
      <c r="D36" s="61">
        <v>124</v>
      </c>
      <c r="E36" s="61">
        <v>166313.21</v>
      </c>
      <c r="F36" s="60">
        <v>30.541871921182267</v>
      </c>
    </row>
    <row r="37" spans="2:6" ht="13.5" thickBot="1" x14ac:dyDescent="0.25">
      <c r="C37" s="90" t="s">
        <v>57</v>
      </c>
      <c r="D37" s="61">
        <v>162</v>
      </c>
      <c r="E37" s="61">
        <v>244158.69</v>
      </c>
      <c r="F37" s="60">
        <v>39.901477832512313</v>
      </c>
    </row>
    <row r="38" spans="2:6" s="173" customFormat="1" ht="13.5" thickBot="1" x14ac:dyDescent="0.25">
      <c r="B38" s="27" t="s">
        <v>32</v>
      </c>
      <c r="C38" s="44"/>
      <c r="D38" s="153">
        <v>5754</v>
      </c>
      <c r="E38" s="153">
        <v>6683399.7299999995</v>
      </c>
      <c r="F38" s="59">
        <v>28.339243498817968</v>
      </c>
    </row>
    <row r="39" spans="2:6" x14ac:dyDescent="0.2">
      <c r="C39" s="90" t="s">
        <v>33</v>
      </c>
      <c r="D39" s="61">
        <v>706</v>
      </c>
      <c r="E39" s="61">
        <v>668328.65</v>
      </c>
      <c r="F39" s="60">
        <v>38.833883388338833</v>
      </c>
    </row>
    <row r="40" spans="2:6" x14ac:dyDescent="0.2">
      <c r="C40" s="90" t="s">
        <v>34</v>
      </c>
      <c r="D40" s="61">
        <v>2713</v>
      </c>
      <c r="E40" s="61">
        <v>2901106.2600000002</v>
      </c>
      <c r="F40" s="60">
        <v>28.222199105378134</v>
      </c>
    </row>
    <row r="41" spans="2:6" x14ac:dyDescent="0.2">
      <c r="C41" s="90" t="s">
        <v>35</v>
      </c>
      <c r="D41" s="61">
        <v>288</v>
      </c>
      <c r="E41" s="61">
        <v>293196.71999999997</v>
      </c>
      <c r="F41" s="60">
        <v>26.277372262773724</v>
      </c>
    </row>
    <row r="42" spans="2:6" x14ac:dyDescent="0.2">
      <c r="C42" s="90" t="s">
        <v>36</v>
      </c>
      <c r="D42" s="61">
        <v>1102</v>
      </c>
      <c r="E42" s="61">
        <v>1492821.1400000001</v>
      </c>
      <c r="F42" s="60">
        <v>25.234714907258986</v>
      </c>
    </row>
    <row r="43" spans="2:6" ht="13.5" thickBot="1" x14ac:dyDescent="0.25">
      <c r="B43" s="15"/>
      <c r="C43" s="96" t="s">
        <v>37</v>
      </c>
      <c r="D43" s="185">
        <v>945</v>
      </c>
      <c r="E43" s="185">
        <v>1327946.9599999997</v>
      </c>
      <c r="F43" s="186">
        <v>32.778355879292405</v>
      </c>
    </row>
    <row r="44" spans="2:6" x14ac:dyDescent="0.2">
      <c r="C44" s="187"/>
    </row>
    <row r="46" spans="2:6" x14ac:dyDescent="0.2">
      <c r="B46" s="2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O15" sqref="O15"/>
    </sheetView>
  </sheetViews>
  <sheetFormatPr baseColWidth="10" defaultRowHeight="12.75" x14ac:dyDescent="0.2"/>
  <cols>
    <col min="1" max="1" width="11.42578125" style="42"/>
    <col min="2" max="2" width="5.140625" style="202" customWidth="1"/>
    <col min="3" max="3" width="35.28515625" style="42" customWidth="1"/>
    <col min="4" max="4" width="9.42578125" style="61" customWidth="1"/>
    <col min="5" max="5" width="9.42578125" style="63" customWidth="1"/>
    <col min="6" max="6" width="9.42578125" style="61" customWidth="1"/>
    <col min="7" max="7" width="9.42578125" style="63" customWidth="1"/>
    <col min="8" max="8" width="9.42578125" style="61" customWidth="1"/>
    <col min="9" max="9" width="9.42578125" style="63" customWidth="1"/>
    <col min="10" max="16384" width="11.42578125" style="7"/>
  </cols>
  <sheetData>
    <row r="1" spans="1:9" ht="15.75" x14ac:dyDescent="0.25">
      <c r="A1" s="122" t="s">
        <v>607</v>
      </c>
    </row>
    <row r="2" spans="1:9" ht="15.75" x14ac:dyDescent="0.25">
      <c r="A2" s="122" t="s">
        <v>53</v>
      </c>
    </row>
    <row r="3" spans="1:9" ht="15.75" x14ac:dyDescent="0.25">
      <c r="A3" s="122" t="s">
        <v>690</v>
      </c>
    </row>
    <row r="4" spans="1:9" ht="15" x14ac:dyDescent="0.25">
      <c r="A4" s="5"/>
    </row>
    <row r="5" spans="1:9" ht="13.5" thickBot="1" x14ac:dyDescent="0.25">
      <c r="D5" s="185"/>
      <c r="E5" s="341"/>
      <c r="F5" s="185"/>
      <c r="G5" s="341"/>
      <c r="H5" s="185"/>
      <c r="I5" s="341"/>
    </row>
    <row r="6" spans="1:9" ht="15.75" customHeight="1" thickBot="1" x14ac:dyDescent="0.25">
      <c r="D6" s="414" t="s">
        <v>6</v>
      </c>
      <c r="E6" s="414"/>
      <c r="F6" s="414" t="s">
        <v>7</v>
      </c>
      <c r="G6" s="414"/>
      <c r="H6" s="414" t="s">
        <v>5</v>
      </c>
      <c r="I6" s="414"/>
    </row>
    <row r="7" spans="1:9" ht="13.5" thickBot="1" x14ac:dyDescent="0.25">
      <c r="C7" s="43"/>
      <c r="D7" s="203" t="s">
        <v>54</v>
      </c>
      <c r="E7" s="43" t="s">
        <v>791</v>
      </c>
      <c r="F7" s="203" t="s">
        <v>54</v>
      </c>
      <c r="G7" s="43" t="s">
        <v>791</v>
      </c>
      <c r="H7" s="203" t="s">
        <v>54</v>
      </c>
      <c r="I7" s="43" t="s">
        <v>378</v>
      </c>
    </row>
    <row r="8" spans="1:9" ht="13.5" thickBot="1" x14ac:dyDescent="0.25">
      <c r="B8" s="49" t="s">
        <v>8</v>
      </c>
      <c r="C8" s="44"/>
      <c r="D8" s="2">
        <v>1699</v>
      </c>
      <c r="E8" s="340">
        <v>50.746714456391878</v>
      </c>
      <c r="F8" s="2">
        <v>1649</v>
      </c>
      <c r="G8" s="340">
        <v>49.253285543608122</v>
      </c>
      <c r="H8" s="2">
        <v>3348</v>
      </c>
      <c r="I8" s="340">
        <v>76.64835164835165</v>
      </c>
    </row>
    <row r="9" spans="1:9" x14ac:dyDescent="0.2">
      <c r="B9" s="48"/>
      <c r="C9" s="45" t="s">
        <v>9</v>
      </c>
      <c r="D9" s="14">
        <v>75</v>
      </c>
      <c r="E9" s="24">
        <v>47.169811320754718</v>
      </c>
      <c r="F9" s="14">
        <v>84</v>
      </c>
      <c r="G9" s="24">
        <v>52.830188679245282</v>
      </c>
      <c r="H9" s="4">
        <v>159</v>
      </c>
      <c r="I9" s="24">
        <v>3.6401098901098901</v>
      </c>
    </row>
    <row r="10" spans="1:9" x14ac:dyDescent="0.2">
      <c r="B10" s="48"/>
      <c r="C10" s="45" t="s">
        <v>10</v>
      </c>
      <c r="D10" s="14">
        <v>336</v>
      </c>
      <c r="E10" s="24">
        <v>52.747252747252745</v>
      </c>
      <c r="F10" s="14">
        <v>301</v>
      </c>
      <c r="G10" s="24">
        <v>47.252747252747255</v>
      </c>
      <c r="H10" s="4">
        <v>637</v>
      </c>
      <c r="I10" s="24">
        <v>14.583333333333334</v>
      </c>
    </row>
    <row r="11" spans="1:9" x14ac:dyDescent="0.2">
      <c r="B11" s="48"/>
      <c r="C11" s="45" t="s">
        <v>11</v>
      </c>
      <c r="D11" s="14">
        <v>156</v>
      </c>
      <c r="E11" s="24">
        <v>49.211356466876971</v>
      </c>
      <c r="F11" s="14">
        <v>161</v>
      </c>
      <c r="G11" s="24">
        <v>50.788643533123029</v>
      </c>
      <c r="H11" s="4">
        <v>317</v>
      </c>
      <c r="I11" s="24">
        <v>7.2573260073260073</v>
      </c>
    </row>
    <row r="12" spans="1:9" x14ac:dyDescent="0.2">
      <c r="B12" s="48"/>
      <c r="C12" s="45" t="s">
        <v>12</v>
      </c>
      <c r="D12" s="14">
        <v>111</v>
      </c>
      <c r="E12" s="24">
        <v>59.358288770053477</v>
      </c>
      <c r="F12" s="14">
        <v>76</v>
      </c>
      <c r="G12" s="24">
        <v>40.641711229946523</v>
      </c>
      <c r="H12" s="4">
        <v>187</v>
      </c>
      <c r="I12" s="24">
        <v>4.281135531135531</v>
      </c>
    </row>
    <row r="13" spans="1:9" x14ac:dyDescent="0.2">
      <c r="B13" s="48"/>
      <c r="C13" s="45" t="s">
        <v>13</v>
      </c>
      <c r="D13" s="14">
        <v>250</v>
      </c>
      <c r="E13" s="24">
        <v>87.108013937282223</v>
      </c>
      <c r="F13" s="14">
        <v>37</v>
      </c>
      <c r="G13" s="24">
        <v>12.89198606271777</v>
      </c>
      <c r="H13" s="4">
        <v>287</v>
      </c>
      <c r="I13" s="24">
        <v>6.5705128205128203</v>
      </c>
    </row>
    <row r="14" spans="1:9" x14ac:dyDescent="0.2">
      <c r="B14" s="48"/>
      <c r="C14" s="45" t="s">
        <v>14</v>
      </c>
      <c r="D14" s="14">
        <v>4</v>
      </c>
      <c r="E14" s="24">
        <v>66.666666666666671</v>
      </c>
      <c r="F14" s="14">
        <v>2</v>
      </c>
      <c r="G14" s="24">
        <v>33.333333333333336</v>
      </c>
      <c r="H14" s="4">
        <v>6</v>
      </c>
      <c r="I14" s="24">
        <v>0.13736263736263737</v>
      </c>
    </row>
    <row r="15" spans="1:9" x14ac:dyDescent="0.2">
      <c r="B15" s="48"/>
      <c r="C15" s="45" t="s">
        <v>15</v>
      </c>
      <c r="D15" s="14">
        <v>222</v>
      </c>
      <c r="E15" s="24">
        <v>64.347826086956516</v>
      </c>
      <c r="F15" s="14">
        <v>123</v>
      </c>
      <c r="G15" s="24">
        <v>35.652173913043477</v>
      </c>
      <c r="H15" s="4">
        <v>345</v>
      </c>
      <c r="I15" s="24">
        <v>7.8983516483516487</v>
      </c>
    </row>
    <row r="16" spans="1:9" x14ac:dyDescent="0.2">
      <c r="B16" s="48"/>
      <c r="C16" s="45" t="s">
        <v>16</v>
      </c>
      <c r="D16" s="14">
        <v>114</v>
      </c>
      <c r="E16" s="24">
        <v>89.0625</v>
      </c>
      <c r="F16" s="14">
        <v>14</v>
      </c>
      <c r="G16" s="24">
        <v>10.9375</v>
      </c>
      <c r="H16" s="4">
        <v>128</v>
      </c>
      <c r="I16" s="24">
        <v>2.9304029304029302</v>
      </c>
    </row>
    <row r="17" spans="2:9" x14ac:dyDescent="0.2">
      <c r="B17" s="48"/>
      <c r="C17" s="45" t="s">
        <v>18</v>
      </c>
      <c r="D17" s="14">
        <v>15</v>
      </c>
      <c r="E17" s="24">
        <v>12.096774193548388</v>
      </c>
      <c r="F17" s="14">
        <v>109</v>
      </c>
      <c r="G17" s="24">
        <v>87.903225806451616</v>
      </c>
      <c r="H17" s="4">
        <v>124</v>
      </c>
      <c r="I17" s="24">
        <v>2.838827838827839</v>
      </c>
    </row>
    <row r="18" spans="2:9" x14ac:dyDescent="0.2">
      <c r="B18" s="48"/>
      <c r="C18" s="45" t="s">
        <v>17</v>
      </c>
      <c r="D18" s="14">
        <v>308</v>
      </c>
      <c r="E18" s="24">
        <v>34.146341463414636</v>
      </c>
      <c r="F18" s="14">
        <v>594</v>
      </c>
      <c r="G18" s="24">
        <v>65.853658536585371</v>
      </c>
      <c r="H18" s="4">
        <v>902</v>
      </c>
      <c r="I18" s="24">
        <v>20.65018315018315</v>
      </c>
    </row>
    <row r="19" spans="2:9" x14ac:dyDescent="0.2">
      <c r="B19" s="48"/>
      <c r="C19" s="45" t="s">
        <v>19</v>
      </c>
      <c r="D19" s="14">
        <v>87</v>
      </c>
      <c r="E19" s="24">
        <v>58.38926174496644</v>
      </c>
      <c r="F19" s="14">
        <v>62</v>
      </c>
      <c r="G19" s="24">
        <v>41.61073825503356</v>
      </c>
      <c r="H19" s="4">
        <v>149</v>
      </c>
      <c r="I19" s="24">
        <v>3.411172161172161</v>
      </c>
    </row>
    <row r="20" spans="2:9" ht="13.5" thickBot="1" x14ac:dyDescent="0.25">
      <c r="B20" s="48"/>
      <c r="C20" s="45" t="s">
        <v>20</v>
      </c>
      <c r="D20" s="14">
        <v>21</v>
      </c>
      <c r="E20" s="24">
        <v>19.626168224299064</v>
      </c>
      <c r="F20" s="14">
        <v>86</v>
      </c>
      <c r="G20" s="24">
        <v>80.373831775700936</v>
      </c>
      <c r="H20" s="4">
        <v>107</v>
      </c>
      <c r="I20" s="24">
        <v>2.4496336996336998</v>
      </c>
    </row>
    <row r="21" spans="2:9" ht="13.5" thickBot="1" x14ac:dyDescent="0.25">
      <c r="B21" s="49" t="s">
        <v>21</v>
      </c>
      <c r="C21" s="44"/>
      <c r="D21" s="2">
        <v>239</v>
      </c>
      <c r="E21" s="340">
        <v>65.12261580381471</v>
      </c>
      <c r="F21" s="2">
        <v>128</v>
      </c>
      <c r="G21" s="340">
        <v>34.87738419618529</v>
      </c>
      <c r="H21" s="2">
        <v>367</v>
      </c>
      <c r="I21" s="340">
        <v>8.4020146520146515</v>
      </c>
    </row>
    <row r="22" spans="2:9" x14ac:dyDescent="0.2">
      <c r="B22" s="48"/>
      <c r="C22" s="45" t="s">
        <v>22</v>
      </c>
      <c r="D22" s="14">
        <v>41</v>
      </c>
      <c r="E22" s="24">
        <v>50.617283950617285</v>
      </c>
      <c r="F22" s="14">
        <v>40</v>
      </c>
      <c r="G22" s="24">
        <v>49.382716049382715</v>
      </c>
      <c r="H22" s="4">
        <v>81</v>
      </c>
      <c r="I22" s="24">
        <v>1.8543956043956045</v>
      </c>
    </row>
    <row r="23" spans="2:9" x14ac:dyDescent="0.2">
      <c r="B23" s="48"/>
      <c r="C23" s="45" t="s">
        <v>14</v>
      </c>
      <c r="D23" s="14">
        <v>51</v>
      </c>
      <c r="E23" s="24">
        <v>86.440677966101688</v>
      </c>
      <c r="F23" s="14">
        <v>8</v>
      </c>
      <c r="G23" s="24">
        <v>13.559322033898304</v>
      </c>
      <c r="H23" s="4">
        <v>59</v>
      </c>
      <c r="I23" s="24">
        <v>1.3507326007326008</v>
      </c>
    </row>
    <row r="24" spans="2:9" x14ac:dyDescent="0.2">
      <c r="B24" s="48"/>
      <c r="C24" s="45" t="s">
        <v>24</v>
      </c>
      <c r="D24" s="14">
        <v>88</v>
      </c>
      <c r="E24" s="24">
        <v>74.576271186440678</v>
      </c>
      <c r="F24" s="14">
        <v>30</v>
      </c>
      <c r="G24" s="24">
        <v>25.423728813559322</v>
      </c>
      <c r="H24" s="4">
        <v>118</v>
      </c>
      <c r="I24" s="24">
        <v>2.7014652014652016</v>
      </c>
    </row>
    <row r="25" spans="2:9" x14ac:dyDescent="0.2">
      <c r="B25" s="48"/>
      <c r="C25" s="45" t="s">
        <v>25</v>
      </c>
      <c r="D25" s="14">
        <v>52</v>
      </c>
      <c r="E25" s="24">
        <v>75.362318840579704</v>
      </c>
      <c r="F25" s="14">
        <v>17</v>
      </c>
      <c r="G25" s="24">
        <v>24.637681159420289</v>
      </c>
      <c r="H25" s="4">
        <v>69</v>
      </c>
      <c r="I25" s="24">
        <v>1.5796703296703296</v>
      </c>
    </row>
    <row r="26" spans="2:9" ht="26.25" thickBot="1" x14ac:dyDescent="0.25">
      <c r="B26" s="48"/>
      <c r="C26" s="45" t="s">
        <v>26</v>
      </c>
      <c r="D26" s="14">
        <v>7</v>
      </c>
      <c r="E26" s="24">
        <v>17.5</v>
      </c>
      <c r="F26" s="14">
        <v>33</v>
      </c>
      <c r="G26" s="24">
        <v>82.5</v>
      </c>
      <c r="H26" s="4">
        <v>40</v>
      </c>
      <c r="I26" s="24">
        <v>0.91575091575091572</v>
      </c>
    </row>
    <row r="27" spans="2:9" ht="13.5" thickBot="1" x14ac:dyDescent="0.25">
      <c r="B27" s="49" t="s">
        <v>27</v>
      </c>
      <c r="C27" s="44"/>
      <c r="D27" s="2">
        <v>245</v>
      </c>
      <c r="E27" s="340">
        <v>62.659846547314579</v>
      </c>
      <c r="F27" s="2">
        <v>146</v>
      </c>
      <c r="G27" s="340">
        <v>37.340153452685421</v>
      </c>
      <c r="H27" s="2">
        <v>391</v>
      </c>
      <c r="I27" s="340">
        <v>8.9514652014652007</v>
      </c>
    </row>
    <row r="28" spans="2:9" ht="25.5" x14ac:dyDescent="0.2">
      <c r="B28" s="48"/>
      <c r="C28" s="45" t="s">
        <v>28</v>
      </c>
      <c r="D28" s="14">
        <v>222</v>
      </c>
      <c r="E28" s="24">
        <v>66.467065868263475</v>
      </c>
      <c r="F28" s="14">
        <v>112</v>
      </c>
      <c r="G28" s="24">
        <v>33.532934131736525</v>
      </c>
      <c r="H28" s="4">
        <v>334</v>
      </c>
      <c r="I28" s="24">
        <v>7.6465201465201469</v>
      </c>
    </row>
    <row r="29" spans="2:9" x14ac:dyDescent="0.2">
      <c r="B29" s="48"/>
      <c r="C29" s="45" t="s">
        <v>23</v>
      </c>
      <c r="D29" s="14">
        <v>14</v>
      </c>
      <c r="E29" s="24">
        <v>58.333333333333336</v>
      </c>
      <c r="F29" s="14">
        <v>10</v>
      </c>
      <c r="G29" s="24">
        <v>41.666666666666664</v>
      </c>
      <c r="H29" s="4">
        <v>24</v>
      </c>
      <c r="I29" s="24">
        <v>0.5494505494505495</v>
      </c>
    </row>
    <row r="30" spans="2:9" ht="13.5" thickBot="1" x14ac:dyDescent="0.25">
      <c r="B30" s="48"/>
      <c r="C30" s="45" t="s">
        <v>18</v>
      </c>
      <c r="D30" s="14">
        <v>9</v>
      </c>
      <c r="E30" s="24">
        <v>27.272727272727273</v>
      </c>
      <c r="F30" s="14">
        <v>24</v>
      </c>
      <c r="G30" s="24">
        <v>72.727272727272734</v>
      </c>
      <c r="H30" s="4">
        <v>33</v>
      </c>
      <c r="I30" s="24">
        <v>0.75549450549450547</v>
      </c>
    </row>
    <row r="31" spans="2:9" ht="13.5" thickBot="1" x14ac:dyDescent="0.25">
      <c r="B31" s="49" t="s">
        <v>29</v>
      </c>
      <c r="C31" s="44"/>
      <c r="D31" s="2">
        <v>161</v>
      </c>
      <c r="E31" s="340">
        <v>61.450381679389317</v>
      </c>
      <c r="F31" s="2">
        <v>101</v>
      </c>
      <c r="G31" s="340">
        <v>38.549618320610683</v>
      </c>
      <c r="H31" s="2">
        <v>262</v>
      </c>
      <c r="I31" s="340">
        <v>5.9981684981684982</v>
      </c>
    </row>
    <row r="32" spans="2:9" x14ac:dyDescent="0.2">
      <c r="B32" s="48"/>
      <c r="C32" s="45" t="s">
        <v>30</v>
      </c>
      <c r="D32" s="14">
        <v>28</v>
      </c>
      <c r="E32" s="24">
        <v>63.636363636363633</v>
      </c>
      <c r="F32" s="14">
        <v>16</v>
      </c>
      <c r="G32" s="24">
        <v>36.363636363636367</v>
      </c>
      <c r="H32" s="4">
        <v>44</v>
      </c>
      <c r="I32" s="24">
        <v>1.0073260073260073</v>
      </c>
    </row>
    <row r="33" spans="2:9" x14ac:dyDescent="0.2">
      <c r="B33" s="48"/>
      <c r="C33" s="45" t="s">
        <v>23</v>
      </c>
      <c r="D33" s="14">
        <v>65</v>
      </c>
      <c r="E33" s="24">
        <v>85.526315789473685</v>
      </c>
      <c r="F33" s="14">
        <v>11</v>
      </c>
      <c r="G33" s="24">
        <v>14.473684210526315</v>
      </c>
      <c r="H33" s="4">
        <v>76</v>
      </c>
      <c r="I33" s="24">
        <v>1.73992673992674</v>
      </c>
    </row>
    <row r="34" spans="2:9" ht="13.5" thickBot="1" x14ac:dyDescent="0.25">
      <c r="B34" s="48"/>
      <c r="C34" s="45" t="s">
        <v>31</v>
      </c>
      <c r="D34" s="14">
        <v>68</v>
      </c>
      <c r="E34" s="24">
        <v>47.887323943661968</v>
      </c>
      <c r="F34" s="14">
        <v>74</v>
      </c>
      <c r="G34" s="24">
        <v>52.112676056338032</v>
      </c>
      <c r="H34" s="4">
        <v>142</v>
      </c>
      <c r="I34" s="24">
        <v>3.2509157509157509</v>
      </c>
    </row>
    <row r="35" spans="2:9" ht="13.5" thickBot="1" x14ac:dyDescent="0.25">
      <c r="B35" s="49" t="s">
        <v>32</v>
      </c>
      <c r="C35" s="44"/>
      <c r="D35" s="2">
        <v>2344</v>
      </c>
      <c r="E35" s="340">
        <v>53.663003663003664</v>
      </c>
      <c r="F35" s="2">
        <v>2024</v>
      </c>
      <c r="G35" s="340">
        <v>46.336996336996336</v>
      </c>
      <c r="H35" s="2">
        <v>4368</v>
      </c>
      <c r="I35" s="340">
        <v>100</v>
      </c>
    </row>
  </sheetData>
  <mergeCells count="3"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sqref="A1:A3"/>
    </sheetView>
  </sheetViews>
  <sheetFormatPr baseColWidth="10" defaultRowHeight="15" x14ac:dyDescent="0.25"/>
  <cols>
    <col min="2" max="2" width="3" customWidth="1"/>
    <col min="3" max="3" width="34.7109375" customWidth="1"/>
    <col min="4" max="11" width="8" style="188" customWidth="1"/>
  </cols>
  <sheetData>
    <row r="1" spans="1:11" ht="15.75" x14ac:dyDescent="0.25">
      <c r="A1" s="122" t="s">
        <v>607</v>
      </c>
    </row>
    <row r="2" spans="1:11" ht="15.75" x14ac:dyDescent="0.25">
      <c r="A2" s="122" t="s">
        <v>58</v>
      </c>
    </row>
    <row r="3" spans="1:11" ht="15.75" x14ac:dyDescent="0.25">
      <c r="A3" s="122" t="s">
        <v>678</v>
      </c>
    </row>
    <row r="4" spans="1:11" x14ac:dyDescent="0.25">
      <c r="A4" s="5"/>
    </row>
    <row r="5" spans="1:11" ht="15.75" thickBot="1" x14ac:dyDescent="0.3">
      <c r="D5"/>
      <c r="E5"/>
      <c r="F5"/>
      <c r="G5"/>
      <c r="H5"/>
      <c r="I5"/>
      <c r="J5"/>
      <c r="K5"/>
    </row>
    <row r="6" spans="1:11" x14ac:dyDescent="0.25">
      <c r="D6" s="415" t="s">
        <v>59</v>
      </c>
      <c r="E6" s="415"/>
      <c r="F6" s="415" t="s">
        <v>60</v>
      </c>
      <c r="G6" s="415"/>
      <c r="H6" s="415" t="s">
        <v>61</v>
      </c>
      <c r="I6" s="415"/>
      <c r="J6" s="415" t="s">
        <v>62</v>
      </c>
      <c r="K6" s="415"/>
    </row>
    <row r="7" spans="1:11" ht="15.75" thickBot="1" x14ac:dyDescent="0.3">
      <c r="D7" s="111" t="s">
        <v>51</v>
      </c>
      <c r="E7" s="111" t="s">
        <v>52</v>
      </c>
      <c r="F7" s="111" t="s">
        <v>51</v>
      </c>
      <c r="G7" s="111" t="s">
        <v>52</v>
      </c>
      <c r="H7" s="111" t="s">
        <v>51</v>
      </c>
      <c r="I7" s="111" t="s">
        <v>52</v>
      </c>
      <c r="J7" s="111" t="s">
        <v>51</v>
      </c>
      <c r="K7" s="111" t="s">
        <v>52</v>
      </c>
    </row>
    <row r="8" spans="1:11" ht="15.75" thickBot="1" x14ac:dyDescent="0.3">
      <c r="B8" s="11" t="s">
        <v>8</v>
      </c>
      <c r="C8" s="12"/>
      <c r="D8" s="62">
        <v>93.768894860597001</v>
      </c>
      <c r="E8" s="62">
        <v>88.041033518020001</v>
      </c>
      <c r="F8" s="62">
        <v>39.007701952354999</v>
      </c>
      <c r="G8" s="62">
        <v>44.409828234365001</v>
      </c>
      <c r="H8" s="62">
        <v>35.912591796525</v>
      </c>
      <c r="I8" s="62">
        <v>26.992335971088</v>
      </c>
      <c r="J8" s="62">
        <v>13.426473222281</v>
      </c>
      <c r="K8" s="62">
        <v>9.8926205163350005</v>
      </c>
    </row>
    <row r="9" spans="1:11" x14ac:dyDescent="0.25">
      <c r="B9" s="8"/>
      <c r="C9" s="13" t="s">
        <v>9</v>
      </c>
      <c r="D9" s="23">
        <v>93.595535477013001</v>
      </c>
      <c r="E9" s="23">
        <v>90.756951596291998</v>
      </c>
      <c r="F9" s="23">
        <v>45.457126632594999</v>
      </c>
      <c r="G9" s="23">
        <v>43.375886524822</v>
      </c>
      <c r="H9" s="23">
        <v>29.500283929584999</v>
      </c>
      <c r="I9" s="23">
        <v>28.510638297871999</v>
      </c>
      <c r="J9" s="23">
        <v>8.1487791027819991</v>
      </c>
      <c r="K9" s="23">
        <v>11.716312056736999</v>
      </c>
    </row>
    <row r="10" spans="1:11" x14ac:dyDescent="0.25">
      <c r="B10" s="8"/>
      <c r="C10" s="13" t="s">
        <v>10</v>
      </c>
      <c r="D10" s="23">
        <v>90.368971528181007</v>
      </c>
      <c r="E10" s="23">
        <v>82.509215711197996</v>
      </c>
      <c r="F10" s="23">
        <v>46.616299630283997</v>
      </c>
      <c r="G10" s="23">
        <v>47.573563395470003</v>
      </c>
      <c r="H10" s="23">
        <v>22.665166371965</v>
      </c>
      <c r="I10" s="23">
        <v>21.614543213680001</v>
      </c>
      <c r="J10" s="23">
        <v>8.0212184536239999</v>
      </c>
      <c r="K10" s="23">
        <v>6.9018641195499999</v>
      </c>
    </row>
    <row r="11" spans="1:11" x14ac:dyDescent="0.25">
      <c r="B11" s="8"/>
      <c r="C11" s="13" t="s">
        <v>11</v>
      </c>
      <c r="D11" s="23">
        <v>88.443935926772994</v>
      </c>
      <c r="E11" s="23">
        <v>86.376404494382001</v>
      </c>
      <c r="F11" s="23">
        <v>50.02156101768</v>
      </c>
      <c r="G11" s="23">
        <v>52.032520325203002</v>
      </c>
      <c r="H11" s="23">
        <v>27.899956877964001</v>
      </c>
      <c r="I11" s="23">
        <v>22.829268292681999</v>
      </c>
      <c r="J11" s="23">
        <v>8.1931867184129992</v>
      </c>
      <c r="K11" s="23">
        <v>6.8617886178859999</v>
      </c>
    </row>
    <row r="12" spans="1:11" x14ac:dyDescent="0.25">
      <c r="B12" s="8"/>
      <c r="C12" s="13" t="s">
        <v>12</v>
      </c>
      <c r="D12" s="23">
        <v>90.194281524925998</v>
      </c>
      <c r="E12" s="23">
        <v>88.222331047992</v>
      </c>
      <c r="F12" s="23">
        <v>47.307457833773</v>
      </c>
      <c r="G12" s="23">
        <v>49.236747155148002</v>
      </c>
      <c r="H12" s="23">
        <v>27.494411704937999</v>
      </c>
      <c r="I12" s="23">
        <v>26.533444351928001</v>
      </c>
      <c r="J12" s="23">
        <v>10.973379394432</v>
      </c>
      <c r="K12" s="23">
        <v>10.380238689980001</v>
      </c>
    </row>
    <row r="13" spans="1:11" x14ac:dyDescent="0.25">
      <c r="B13" s="8"/>
      <c r="C13" s="13" t="s">
        <v>13</v>
      </c>
      <c r="D13" s="23">
        <v>96.962750716331996</v>
      </c>
      <c r="E13" s="23">
        <v>92.422192151556004</v>
      </c>
      <c r="F13" s="23">
        <v>30.299448384554001</v>
      </c>
      <c r="G13" s="23">
        <v>38.579795021960997</v>
      </c>
      <c r="H13" s="23">
        <v>47.074468085105998</v>
      </c>
      <c r="I13" s="23">
        <v>40.226939970716998</v>
      </c>
      <c r="J13" s="23">
        <v>16.302206461779999</v>
      </c>
      <c r="K13" s="23">
        <v>10.212298682284001</v>
      </c>
    </row>
    <row r="14" spans="1:11" x14ac:dyDescent="0.25">
      <c r="B14" s="8"/>
      <c r="C14" s="13" t="s">
        <v>14</v>
      </c>
      <c r="D14" s="23">
        <v>98.048613488531004</v>
      </c>
      <c r="E14" s="23">
        <v>94.979647218452996</v>
      </c>
      <c r="F14" s="23">
        <v>31.599162011173</v>
      </c>
      <c r="G14" s="23">
        <v>37.571428571428001</v>
      </c>
      <c r="H14" s="23">
        <v>48.812849162010998</v>
      </c>
      <c r="I14" s="23">
        <v>44.285714285714</v>
      </c>
      <c r="J14" s="23">
        <v>14.874301675977</v>
      </c>
      <c r="K14" s="23">
        <v>11.714285714284999</v>
      </c>
    </row>
    <row r="15" spans="1:11" x14ac:dyDescent="0.25">
      <c r="B15" s="8"/>
      <c r="C15" s="13" t="s">
        <v>15</v>
      </c>
      <c r="D15" s="23">
        <v>92.906261310169995</v>
      </c>
      <c r="E15" s="23">
        <v>87.598039215686001</v>
      </c>
      <c r="F15" s="23">
        <v>37.021166082325998</v>
      </c>
      <c r="G15" s="23">
        <v>36.952061182614997</v>
      </c>
      <c r="H15" s="23">
        <v>37.800285677184</v>
      </c>
      <c r="I15" s="23">
        <v>36.578996455884997</v>
      </c>
      <c r="J15" s="23">
        <v>15.868069081937</v>
      </c>
      <c r="K15" s="23">
        <v>16.191009140085001</v>
      </c>
    </row>
    <row r="16" spans="1:11" x14ac:dyDescent="0.25">
      <c r="B16" s="8"/>
      <c r="C16" s="13" t="s">
        <v>16</v>
      </c>
      <c r="D16" s="23">
        <v>97.022198159176995</v>
      </c>
      <c r="E16" s="23">
        <v>95.718939041414004</v>
      </c>
      <c r="F16" s="23">
        <v>31.966145833333002</v>
      </c>
      <c r="G16" s="23">
        <v>33.932912007778</v>
      </c>
      <c r="H16" s="23">
        <v>44.075520833333002</v>
      </c>
      <c r="I16" s="23">
        <v>42.805055906660002</v>
      </c>
      <c r="J16" s="23">
        <v>18.638392857142001</v>
      </c>
      <c r="K16" s="23">
        <v>18.230432668934998</v>
      </c>
    </row>
    <row r="17" spans="2:11" x14ac:dyDescent="0.25">
      <c r="B17" s="8"/>
      <c r="C17" s="13" t="s">
        <v>18</v>
      </c>
      <c r="D17" s="23">
        <v>90.107526881720005</v>
      </c>
      <c r="E17" s="23">
        <v>88.783412440668997</v>
      </c>
      <c r="F17" s="23">
        <v>42.482100238663001</v>
      </c>
      <c r="G17" s="23">
        <v>45.498030388293998</v>
      </c>
      <c r="H17" s="23">
        <v>24.821002386633999</v>
      </c>
      <c r="I17" s="23">
        <v>24.113674732694999</v>
      </c>
      <c r="J17" s="23">
        <v>9.3078758949879994</v>
      </c>
      <c r="K17" s="23">
        <v>7.5689364096789999</v>
      </c>
    </row>
    <row r="18" spans="2:11" x14ac:dyDescent="0.25">
      <c r="B18" s="8"/>
      <c r="C18" s="13" t="s">
        <v>17</v>
      </c>
      <c r="D18" s="23">
        <v>92.889958433602999</v>
      </c>
      <c r="E18" s="23">
        <v>87.698350353495002</v>
      </c>
      <c r="F18" s="23">
        <v>47.668393782382999</v>
      </c>
      <c r="G18" s="23">
        <v>48.181655320673002</v>
      </c>
      <c r="H18" s="23">
        <v>22.162034856335001</v>
      </c>
      <c r="I18" s="23">
        <v>17.278753135077</v>
      </c>
      <c r="J18" s="23">
        <v>9.6325953838899991</v>
      </c>
      <c r="K18" s="23">
        <v>6.5926191329270001</v>
      </c>
    </row>
    <row r="19" spans="2:11" x14ac:dyDescent="0.25">
      <c r="B19" s="8"/>
      <c r="C19" s="13" t="s">
        <v>19</v>
      </c>
      <c r="D19" s="23">
        <v>91.846026490065995</v>
      </c>
      <c r="E19" s="23">
        <v>86.690464048953999</v>
      </c>
      <c r="F19" s="23">
        <v>51.059035601622</v>
      </c>
      <c r="G19" s="23">
        <v>50.529411764705003</v>
      </c>
      <c r="H19" s="23">
        <v>25.822442541685</v>
      </c>
      <c r="I19" s="23">
        <v>25.176470588234999</v>
      </c>
      <c r="J19" s="23">
        <v>7.6611086074800001</v>
      </c>
      <c r="K19" s="23">
        <v>8.0588235294110007</v>
      </c>
    </row>
    <row r="20" spans="2:11" ht="15.75" thickBot="1" x14ac:dyDescent="0.3">
      <c r="B20" s="8"/>
      <c r="C20" s="13" t="s">
        <v>20</v>
      </c>
      <c r="D20" s="23">
        <v>82.196339434275998</v>
      </c>
      <c r="E20" s="23">
        <v>85.564937675913995</v>
      </c>
      <c r="F20" s="23">
        <v>37.449392712550001</v>
      </c>
      <c r="G20" s="23">
        <v>39.567669172932</v>
      </c>
      <c r="H20" s="23">
        <v>31.578947368421002</v>
      </c>
      <c r="I20" s="23">
        <v>27.490601503758999</v>
      </c>
      <c r="J20" s="23">
        <v>11.133603238866</v>
      </c>
      <c r="K20" s="23">
        <v>9.2105263157890001</v>
      </c>
    </row>
    <row r="21" spans="2:11" ht="15.75" thickBot="1" x14ac:dyDescent="0.3">
      <c r="B21" s="11" t="s">
        <v>21</v>
      </c>
      <c r="C21" s="12"/>
      <c r="D21" s="62">
        <v>95.721860689322</v>
      </c>
      <c r="E21" s="62">
        <v>90.770533446231994</v>
      </c>
      <c r="F21" s="62">
        <v>40.652146544125998</v>
      </c>
      <c r="G21" s="62">
        <v>47.621268656715998</v>
      </c>
      <c r="H21" s="62">
        <v>38.751101598891999</v>
      </c>
      <c r="I21" s="62">
        <v>28.264925373134002</v>
      </c>
      <c r="J21" s="62">
        <v>10.260606823618</v>
      </c>
      <c r="K21" s="62">
        <v>5.9235074626859996</v>
      </c>
    </row>
    <row r="22" spans="2:11" x14ac:dyDescent="0.25">
      <c r="B22" s="8"/>
      <c r="C22" s="13" t="s">
        <v>22</v>
      </c>
      <c r="D22" s="23">
        <v>91.350040420371002</v>
      </c>
      <c r="E22" s="23">
        <v>88.729361091170006</v>
      </c>
      <c r="F22" s="23">
        <v>48.761061946901997</v>
      </c>
      <c r="G22" s="23">
        <v>47.977346278317</v>
      </c>
      <c r="H22" s="23">
        <v>26.106194690264999</v>
      </c>
      <c r="I22" s="23">
        <v>22.896440129449001</v>
      </c>
      <c r="J22" s="23">
        <v>7.6106194690260001</v>
      </c>
      <c r="K22" s="23">
        <v>6.1488673139149999</v>
      </c>
    </row>
    <row r="23" spans="2:11" x14ac:dyDescent="0.25">
      <c r="B23" s="8"/>
      <c r="C23" s="13" t="s">
        <v>23</v>
      </c>
      <c r="D23" s="23">
        <v>97.176470588235006</v>
      </c>
      <c r="E23" s="23">
        <v>92.816635160679994</v>
      </c>
      <c r="F23" s="23">
        <v>41.452784503631001</v>
      </c>
      <c r="G23" s="23">
        <v>52.138492871689998</v>
      </c>
      <c r="H23" s="23">
        <v>43.099273607748003</v>
      </c>
      <c r="I23" s="23">
        <v>28.105906313645001</v>
      </c>
      <c r="J23" s="23">
        <v>8.9588377723970005</v>
      </c>
      <c r="K23" s="23">
        <v>2.74949083503</v>
      </c>
    </row>
    <row r="24" spans="2:11" x14ac:dyDescent="0.25">
      <c r="B24" s="8"/>
      <c r="C24" s="13" t="s">
        <v>14</v>
      </c>
      <c r="D24" s="23">
        <v>97.628458498022994</v>
      </c>
      <c r="E24" s="23">
        <v>93.112947658402007</v>
      </c>
      <c r="F24" s="23">
        <v>40.283400809715999</v>
      </c>
      <c r="G24" s="23">
        <v>40.532544378697999</v>
      </c>
      <c r="H24" s="23">
        <v>36.302294197031003</v>
      </c>
      <c r="I24" s="23">
        <v>26.627218934910999</v>
      </c>
      <c r="J24" s="23">
        <v>7.8947368421049999</v>
      </c>
      <c r="K24" s="23">
        <v>6.8047337278100004</v>
      </c>
    </row>
    <row r="25" spans="2:11" x14ac:dyDescent="0.25">
      <c r="B25" s="8"/>
      <c r="C25" s="13" t="s">
        <v>24</v>
      </c>
      <c r="D25" s="23">
        <v>97.224489795918004</v>
      </c>
      <c r="E25" s="23">
        <v>92.964824120602998</v>
      </c>
      <c r="F25" s="23">
        <v>41.561712846347</v>
      </c>
      <c r="G25" s="23">
        <v>51.216216216215997</v>
      </c>
      <c r="H25" s="23">
        <v>40.973971452560001</v>
      </c>
      <c r="I25" s="23">
        <v>31.621621621620999</v>
      </c>
      <c r="J25" s="23">
        <v>9.2359361880769999</v>
      </c>
      <c r="K25" s="23">
        <v>3.783783783783</v>
      </c>
    </row>
    <row r="26" spans="2:11" x14ac:dyDescent="0.25">
      <c r="B26" s="8"/>
      <c r="C26" s="13" t="s">
        <v>25</v>
      </c>
      <c r="D26" s="23">
        <v>95.474452554744005</v>
      </c>
      <c r="E26" s="23">
        <v>93.265306122447996</v>
      </c>
      <c r="F26" s="23">
        <v>34.658511722730999</v>
      </c>
      <c r="G26" s="23">
        <v>39.824945295404</v>
      </c>
      <c r="H26" s="23">
        <v>42.405708460753999</v>
      </c>
      <c r="I26" s="23">
        <v>36.980306345732998</v>
      </c>
      <c r="J26" s="23">
        <v>15.341488277268001</v>
      </c>
      <c r="K26" s="23">
        <v>11.597374179431</v>
      </c>
    </row>
    <row r="27" spans="2:11" ht="26.25" thickBot="1" x14ac:dyDescent="0.3">
      <c r="B27" s="8"/>
      <c r="C27" s="13" t="s">
        <v>26</v>
      </c>
      <c r="D27" s="23">
        <v>81.884057971014002</v>
      </c>
      <c r="E27" s="23">
        <v>85.737179487179006</v>
      </c>
      <c r="F27" s="23">
        <v>44.247787610619</v>
      </c>
      <c r="G27" s="23">
        <v>44.672897196260998</v>
      </c>
      <c r="H27" s="23">
        <v>30.973451327433001</v>
      </c>
      <c r="I27" s="23">
        <v>29.906542056073999</v>
      </c>
      <c r="J27" s="23">
        <v>14.159292035398</v>
      </c>
      <c r="K27" s="23">
        <v>8.7850467289710004</v>
      </c>
    </row>
    <row r="28" spans="2:11" ht="15.75" thickBot="1" x14ac:dyDescent="0.3">
      <c r="B28" s="11" t="s">
        <v>27</v>
      </c>
      <c r="C28" s="12"/>
      <c r="D28" s="62">
        <v>94.837216725182998</v>
      </c>
      <c r="E28" s="62">
        <v>89.084507042252994</v>
      </c>
      <c r="F28" s="62">
        <v>34.051325199830998</v>
      </c>
      <c r="G28" s="62">
        <v>41.925465838508998</v>
      </c>
      <c r="H28" s="62">
        <v>43.483382414807998</v>
      </c>
      <c r="I28" s="62">
        <v>33.709768492377002</v>
      </c>
      <c r="J28" s="62">
        <v>15.061001262094999</v>
      </c>
      <c r="K28" s="62">
        <v>9.7684923771880001</v>
      </c>
    </row>
    <row r="29" spans="2:11" ht="25.5" x14ac:dyDescent="0.25">
      <c r="B29" s="8"/>
      <c r="C29" s="13" t="s">
        <v>28</v>
      </c>
      <c r="D29" s="23">
        <v>94.064473970812003</v>
      </c>
      <c r="E29" s="23">
        <v>88.725939505040998</v>
      </c>
      <c r="F29" s="23">
        <v>36.876230172512997</v>
      </c>
      <c r="G29" s="23">
        <v>43.119834710743</v>
      </c>
      <c r="H29" s="23">
        <v>42.688433483848002</v>
      </c>
      <c r="I29" s="23">
        <v>34.669421487603003</v>
      </c>
      <c r="J29" s="23">
        <v>13.233761722820001</v>
      </c>
      <c r="K29" s="23">
        <v>9.40082644628</v>
      </c>
    </row>
    <row r="30" spans="2:11" x14ac:dyDescent="0.25">
      <c r="B30" s="8"/>
      <c r="C30" s="13" t="s">
        <v>23</v>
      </c>
      <c r="D30" s="23">
        <v>97.087999999999994</v>
      </c>
      <c r="E30" s="23">
        <v>93.342579750346005</v>
      </c>
      <c r="F30" s="23">
        <v>25.576796308502999</v>
      </c>
      <c r="G30" s="23">
        <v>38.632986627043003</v>
      </c>
      <c r="H30" s="23">
        <v>46.868820039550997</v>
      </c>
      <c r="I30" s="23">
        <v>35.512630014857997</v>
      </c>
      <c r="J30" s="23">
        <v>20.599868160842998</v>
      </c>
      <c r="K30" s="23">
        <v>9.8811292719160004</v>
      </c>
    </row>
    <row r="31" spans="2:11" ht="15.75" thickBot="1" x14ac:dyDescent="0.3">
      <c r="B31" s="8"/>
      <c r="C31" s="13" t="s">
        <v>18</v>
      </c>
      <c r="D31" s="23">
        <v>95.111111111111001</v>
      </c>
      <c r="E31" s="23">
        <v>85.118483412322007</v>
      </c>
      <c r="F31" s="23">
        <v>40.186915887849999</v>
      </c>
      <c r="G31" s="23">
        <v>40.423162583518</v>
      </c>
      <c r="H31" s="23">
        <v>27.570093457942999</v>
      </c>
      <c r="I31" s="23">
        <v>25.835189309575998</v>
      </c>
      <c r="J31" s="23">
        <v>10.280373831775</v>
      </c>
      <c r="K31" s="23">
        <v>11.581291759465</v>
      </c>
    </row>
    <row r="32" spans="2:11" ht="15.75" thickBot="1" x14ac:dyDescent="0.3">
      <c r="B32" s="11" t="s">
        <v>29</v>
      </c>
      <c r="C32" s="12"/>
      <c r="D32" s="62">
        <v>96.814602720113996</v>
      </c>
      <c r="E32" s="62">
        <v>91.057259275144006</v>
      </c>
      <c r="F32" s="62">
        <v>39.137399876770999</v>
      </c>
      <c r="G32" s="62">
        <v>44.536033914271997</v>
      </c>
      <c r="H32" s="62">
        <v>40.739371534195001</v>
      </c>
      <c r="I32" s="62">
        <v>33.160621761658</v>
      </c>
      <c r="J32" s="62">
        <v>11.903881700554001</v>
      </c>
      <c r="K32" s="62">
        <v>7.6542628356089999</v>
      </c>
    </row>
    <row r="33" spans="2:11" x14ac:dyDescent="0.25">
      <c r="B33" s="8"/>
      <c r="C33" s="13" t="s">
        <v>30</v>
      </c>
      <c r="D33" s="23">
        <v>90.864799025577994</v>
      </c>
      <c r="E33" s="23">
        <v>84.615384615384002</v>
      </c>
      <c r="F33" s="23">
        <v>40.616621983914001</v>
      </c>
      <c r="G33" s="23">
        <v>45.021645021645</v>
      </c>
      <c r="H33" s="23">
        <v>33.512064343162997</v>
      </c>
      <c r="I33" s="23">
        <v>32.034632034631997</v>
      </c>
      <c r="J33" s="23">
        <v>12.600536193029001</v>
      </c>
      <c r="K33" s="23">
        <v>6.4935064935059996</v>
      </c>
    </row>
    <row r="34" spans="2:11" x14ac:dyDescent="0.25">
      <c r="B34" s="8"/>
      <c r="C34" s="13" t="s">
        <v>23</v>
      </c>
      <c r="D34" s="23">
        <v>97.651969736498003</v>
      </c>
      <c r="E34" s="23">
        <v>94.384858044164005</v>
      </c>
      <c r="F34" s="23">
        <v>30.643868554634999</v>
      </c>
      <c r="G34" s="23">
        <v>43.048128342245001</v>
      </c>
      <c r="H34" s="23">
        <v>48.463799091637</v>
      </c>
      <c r="I34" s="23">
        <v>34.558823529411001</v>
      </c>
      <c r="J34" s="23">
        <v>15.308576008549</v>
      </c>
      <c r="K34" s="23">
        <v>10.0935828877</v>
      </c>
    </row>
    <row r="35" spans="2:11" x14ac:dyDescent="0.25">
      <c r="B35" s="8"/>
      <c r="C35" s="13" t="s">
        <v>31</v>
      </c>
      <c r="D35" s="23">
        <v>94.225721784775999</v>
      </c>
      <c r="E35" s="23">
        <v>87.920168067226001</v>
      </c>
      <c r="F35" s="23">
        <v>41.318477251624003</v>
      </c>
      <c r="G35" s="23">
        <v>41.457586618876</v>
      </c>
      <c r="H35" s="23">
        <v>33.333333333333002</v>
      </c>
      <c r="I35" s="23">
        <v>33.034647550776</v>
      </c>
      <c r="J35" s="23">
        <v>10.770659238625001</v>
      </c>
      <c r="K35" s="23">
        <v>7.1684587813620002</v>
      </c>
    </row>
    <row r="36" spans="2:11" ht="15.75" thickBot="1" x14ac:dyDescent="0.3">
      <c r="B36" s="8"/>
      <c r="C36" s="13" t="s">
        <v>65</v>
      </c>
      <c r="D36" s="23">
        <v>98.607350096711002</v>
      </c>
      <c r="E36" s="23">
        <v>97.770700636941996</v>
      </c>
      <c r="F36" s="23">
        <v>50.255001961552999</v>
      </c>
      <c r="G36" s="23">
        <v>56.188925081432998</v>
      </c>
      <c r="H36" s="23">
        <v>34.641035700274003</v>
      </c>
      <c r="I36" s="23">
        <v>30.944625407166001</v>
      </c>
      <c r="J36" s="23">
        <v>7.1792859945069996</v>
      </c>
      <c r="K36" s="23">
        <v>3.9087947882730001</v>
      </c>
    </row>
    <row r="37" spans="2:11" ht="15.75" thickBot="1" x14ac:dyDescent="0.3">
      <c r="B37" s="11" t="s">
        <v>32</v>
      </c>
      <c r="C37" s="12"/>
      <c r="D37" s="62">
        <v>94.389985577789005</v>
      </c>
      <c r="E37" s="62">
        <v>88.530530641712005</v>
      </c>
      <c r="F37" s="62">
        <v>38.473016365653997</v>
      </c>
      <c r="G37" s="62">
        <v>44.358190229748999</v>
      </c>
      <c r="H37" s="62">
        <v>37.723371492007999</v>
      </c>
      <c r="I37" s="62">
        <v>28.234925115658999</v>
      </c>
      <c r="J37" s="62">
        <v>13.210700344978999</v>
      </c>
      <c r="K37" s="62">
        <v>9.4628714812200005</v>
      </c>
    </row>
    <row r="38" spans="2:11" x14ac:dyDescent="0.25">
      <c r="B38" s="8"/>
      <c r="C38" s="13" t="s">
        <v>33</v>
      </c>
      <c r="D38" s="23">
        <v>92.384947876938</v>
      </c>
      <c r="E38" s="23">
        <v>85.746559868556005</v>
      </c>
      <c r="F38" s="23">
        <v>36.851520572449999</v>
      </c>
      <c r="G38" s="23">
        <v>35.065868263473</v>
      </c>
      <c r="H38" s="23">
        <v>36.535021329296001</v>
      </c>
      <c r="I38" s="23">
        <v>36.095808383232999</v>
      </c>
      <c r="J38" s="23">
        <v>16.691894867207001</v>
      </c>
      <c r="K38" s="23">
        <v>18.011976047904</v>
      </c>
    </row>
    <row r="39" spans="2:11" x14ac:dyDescent="0.25">
      <c r="B39" s="8"/>
      <c r="C39" s="13" t="s">
        <v>34</v>
      </c>
      <c r="D39" s="23">
        <v>94.051790268073006</v>
      </c>
      <c r="E39" s="23">
        <v>88.067661817147993</v>
      </c>
      <c r="F39" s="23">
        <v>37.772242306674002</v>
      </c>
      <c r="G39" s="23">
        <v>45.793019422345999</v>
      </c>
      <c r="H39" s="23">
        <v>38.874437880256998</v>
      </c>
      <c r="I39" s="23">
        <v>29.251773812083002</v>
      </c>
      <c r="J39" s="23">
        <v>13.005907768274</v>
      </c>
      <c r="K39" s="23">
        <v>8.4318784490790009</v>
      </c>
    </row>
    <row r="40" spans="2:11" x14ac:dyDescent="0.25">
      <c r="B40" s="8"/>
      <c r="C40" s="13" t="s">
        <v>35</v>
      </c>
      <c r="D40" s="23">
        <v>93.808193668528006</v>
      </c>
      <c r="E40" s="23">
        <v>90.397196261681998</v>
      </c>
      <c r="F40" s="23">
        <v>45.508684863523001</v>
      </c>
      <c r="G40" s="23">
        <v>43.370379943137003</v>
      </c>
      <c r="H40" s="23">
        <v>30.074441687343999</v>
      </c>
      <c r="I40" s="23">
        <v>28.741276815713999</v>
      </c>
      <c r="J40" s="23">
        <v>7.9404466501239996</v>
      </c>
      <c r="K40" s="23">
        <v>11.217368829153999</v>
      </c>
    </row>
    <row r="41" spans="2:11" x14ac:dyDescent="0.25">
      <c r="B41" s="8"/>
      <c r="C41" s="13" t="s">
        <v>36</v>
      </c>
      <c r="D41" s="23">
        <v>91.668513184134</v>
      </c>
      <c r="E41" s="23">
        <v>87.446651346026997</v>
      </c>
      <c r="F41" s="23">
        <v>46.748851824992997</v>
      </c>
      <c r="G41" s="23">
        <v>46.196442817588</v>
      </c>
      <c r="H41" s="23">
        <v>24.824752235919</v>
      </c>
      <c r="I41" s="23">
        <v>21.760758365009998</v>
      </c>
      <c r="J41" s="23">
        <v>9.5963258399800004</v>
      </c>
      <c r="K41" s="23">
        <v>7.4522502229100001</v>
      </c>
    </row>
    <row r="42" spans="2:11" ht="15.75" thickBot="1" x14ac:dyDescent="0.3">
      <c r="B42" s="15"/>
      <c r="C42" s="16" t="s">
        <v>37</v>
      </c>
      <c r="D42" s="25">
        <v>97.449692204230999</v>
      </c>
      <c r="E42" s="25">
        <v>95.367927294048002</v>
      </c>
      <c r="F42" s="25">
        <v>35.646034610892002</v>
      </c>
      <c r="G42" s="25">
        <v>38.733476790654002</v>
      </c>
      <c r="H42" s="25">
        <v>42.711540503237998</v>
      </c>
      <c r="I42" s="25">
        <v>39.732554565016002</v>
      </c>
      <c r="J42" s="25">
        <v>15.075910393884</v>
      </c>
      <c r="K42" s="25">
        <v>13.940977559176</v>
      </c>
    </row>
  </sheetData>
  <mergeCells count="4">
    <mergeCell ref="D6:E6"/>
    <mergeCell ref="F6:G6"/>
    <mergeCell ref="H6:I6"/>
    <mergeCell ref="J6:K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sqref="A1:A3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58</v>
      </c>
    </row>
    <row r="3" spans="1:1" ht="15.75" x14ac:dyDescent="0.25">
      <c r="A3" s="122" t="s">
        <v>678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selection sqref="A1:A3"/>
    </sheetView>
  </sheetViews>
  <sheetFormatPr baseColWidth="10" defaultRowHeight="15" x14ac:dyDescent="0.25"/>
  <cols>
    <col min="2" max="2" width="5.85546875" customWidth="1"/>
    <col min="3" max="3" width="48.85546875" customWidth="1"/>
    <col min="4" max="7" width="10.5703125" style="189" customWidth="1"/>
  </cols>
  <sheetData>
    <row r="1" spans="1:7" ht="15.75" x14ac:dyDescent="0.25">
      <c r="A1" s="122" t="s">
        <v>607</v>
      </c>
    </row>
    <row r="2" spans="1:7" ht="15.75" x14ac:dyDescent="0.25">
      <c r="A2" s="122" t="s">
        <v>58</v>
      </c>
    </row>
    <row r="3" spans="1:7" ht="15.75" x14ac:dyDescent="0.25">
      <c r="A3" s="122" t="s">
        <v>679</v>
      </c>
    </row>
    <row r="5" spans="1:7" ht="15.75" thickBot="1" x14ac:dyDescent="0.3">
      <c r="D5" s="31"/>
      <c r="E5" s="31"/>
      <c r="F5" s="31"/>
      <c r="G5" s="31"/>
    </row>
    <row r="6" spans="1:7" x14ac:dyDescent="0.25">
      <c r="D6" s="416" t="s">
        <v>63</v>
      </c>
      <c r="E6" s="416"/>
      <c r="F6" s="416" t="s">
        <v>64</v>
      </c>
      <c r="G6" s="416"/>
    </row>
    <row r="7" spans="1:7" ht="15.75" thickBot="1" x14ac:dyDescent="0.3">
      <c r="B7" s="22"/>
      <c r="C7" s="22"/>
      <c r="D7" s="111" t="s">
        <v>6</v>
      </c>
      <c r="E7" s="111" t="s">
        <v>7</v>
      </c>
      <c r="F7" s="111" t="s">
        <v>6</v>
      </c>
      <c r="G7" s="111" t="s">
        <v>7</v>
      </c>
    </row>
    <row r="8" spans="1:7" ht="15.75" thickBot="1" x14ac:dyDescent="0.3">
      <c r="B8" s="11" t="s">
        <v>8</v>
      </c>
      <c r="C8" s="12"/>
      <c r="D8" s="177">
        <v>82.841787033925996</v>
      </c>
      <c r="E8" s="177">
        <v>71.572768665313006</v>
      </c>
      <c r="F8" s="177">
        <v>88.346766971161998</v>
      </c>
      <c r="G8" s="177">
        <v>81.294784721789</v>
      </c>
    </row>
    <row r="9" spans="1:7" x14ac:dyDescent="0.25">
      <c r="B9" s="8"/>
      <c r="C9" s="13" t="s">
        <v>9</v>
      </c>
      <c r="D9" s="23">
        <v>77.783683231463996</v>
      </c>
      <c r="E9" s="23">
        <v>75.875386199793994</v>
      </c>
      <c r="F9" s="23">
        <v>83.106189664962997</v>
      </c>
      <c r="G9" s="23">
        <v>83.602836879432004</v>
      </c>
    </row>
    <row r="10" spans="1:7" x14ac:dyDescent="0.25">
      <c r="B10" s="8"/>
      <c r="C10" s="13" t="s">
        <v>10</v>
      </c>
      <c r="D10" s="23">
        <v>69.857640906449006</v>
      </c>
      <c r="E10" s="23">
        <v>62.781238083132003</v>
      </c>
      <c r="F10" s="23">
        <v>77.302684455874996</v>
      </c>
      <c r="G10" s="23">
        <v>76.089970728701005</v>
      </c>
    </row>
    <row r="11" spans="1:7" x14ac:dyDescent="0.25">
      <c r="B11" s="8"/>
      <c r="C11" s="13" t="s">
        <v>11</v>
      </c>
      <c r="D11" s="23">
        <v>76.163234172387007</v>
      </c>
      <c r="E11" s="23">
        <v>70.589887640449007</v>
      </c>
      <c r="F11" s="23">
        <v>86.114704614057004</v>
      </c>
      <c r="G11" s="23">
        <v>81.723577235771998</v>
      </c>
    </row>
    <row r="12" spans="1:7" x14ac:dyDescent="0.25">
      <c r="B12" s="8"/>
      <c r="C12" s="13" t="s">
        <v>12</v>
      </c>
      <c r="D12" s="23">
        <v>77.364369501466001</v>
      </c>
      <c r="E12" s="23">
        <v>76.003917727716996</v>
      </c>
      <c r="F12" s="23">
        <v>85.775248933143004</v>
      </c>
      <c r="G12" s="23">
        <v>86.150430197058</v>
      </c>
    </row>
    <row r="13" spans="1:7" x14ac:dyDescent="0.25">
      <c r="B13" s="8"/>
      <c r="C13" s="13" t="s">
        <v>13</v>
      </c>
      <c r="D13" s="23">
        <v>90.830945558739003</v>
      </c>
      <c r="E13" s="23">
        <v>82.273342354533</v>
      </c>
      <c r="F13" s="23">
        <v>93.676122931441995</v>
      </c>
      <c r="G13" s="23">
        <v>89.019033674962998</v>
      </c>
    </row>
    <row r="14" spans="1:7" x14ac:dyDescent="0.25">
      <c r="B14" s="8"/>
      <c r="C14" s="13" t="s">
        <v>14</v>
      </c>
      <c r="D14" s="23">
        <v>93.426908592947001</v>
      </c>
      <c r="E14" s="23">
        <v>88.873812754409002</v>
      </c>
      <c r="F14" s="23">
        <v>95.286312849162002</v>
      </c>
      <c r="G14" s="23">
        <v>93.571428571428001</v>
      </c>
    </row>
    <row r="15" spans="1:7" x14ac:dyDescent="0.25">
      <c r="B15" s="8"/>
      <c r="C15" s="13" t="s">
        <v>15</v>
      </c>
      <c r="D15" s="23">
        <v>84.256243213896994</v>
      </c>
      <c r="E15" s="23">
        <v>78.594771241830003</v>
      </c>
      <c r="F15" s="23">
        <v>90.689520841448996</v>
      </c>
      <c r="G15" s="23">
        <v>89.722066778585997</v>
      </c>
    </row>
    <row r="16" spans="1:7" x14ac:dyDescent="0.25">
      <c r="B16" s="8"/>
      <c r="C16" s="13" t="s">
        <v>16</v>
      </c>
      <c r="D16" s="23">
        <v>91.860674968417001</v>
      </c>
      <c r="E16" s="23">
        <v>90.902745463005999</v>
      </c>
      <c r="F16" s="23">
        <v>94.680059523809007</v>
      </c>
      <c r="G16" s="23">
        <v>94.968400583372997</v>
      </c>
    </row>
    <row r="17" spans="2:7" x14ac:dyDescent="0.25">
      <c r="B17" s="8"/>
      <c r="C17" s="13" t="s">
        <v>18</v>
      </c>
      <c r="D17" s="23">
        <v>69.032258064516</v>
      </c>
      <c r="E17" s="23">
        <v>68.523607294529</v>
      </c>
      <c r="F17" s="23">
        <v>76.610978520285997</v>
      </c>
      <c r="G17" s="23">
        <v>77.180641530669007</v>
      </c>
    </row>
    <row r="18" spans="2:7" x14ac:dyDescent="0.25">
      <c r="B18" s="8"/>
      <c r="C18" s="13" t="s">
        <v>17</v>
      </c>
      <c r="D18" s="23">
        <v>73.813169984685999</v>
      </c>
      <c r="E18" s="23">
        <v>63.189316575018999</v>
      </c>
      <c r="F18" s="23">
        <v>79.463024022609005</v>
      </c>
      <c r="G18" s="23">
        <v>72.053027588676997</v>
      </c>
    </row>
    <row r="19" spans="2:7" x14ac:dyDescent="0.25">
      <c r="B19" s="8"/>
      <c r="C19" s="13" t="s">
        <v>19</v>
      </c>
      <c r="D19" s="23">
        <v>77.649006622515998</v>
      </c>
      <c r="E19" s="23">
        <v>72.616012238652999</v>
      </c>
      <c r="F19" s="23">
        <v>84.542586750788004</v>
      </c>
      <c r="G19" s="23">
        <v>83.764705882352004</v>
      </c>
    </row>
    <row r="20" spans="2:7" ht="15.75" thickBot="1" x14ac:dyDescent="0.3">
      <c r="B20" s="8"/>
      <c r="C20" s="13" t="s">
        <v>20</v>
      </c>
      <c r="D20" s="23">
        <v>65.890183028286003</v>
      </c>
      <c r="E20" s="23">
        <v>65.259348612785999</v>
      </c>
      <c r="F20" s="23">
        <v>80.161943319838002</v>
      </c>
      <c r="G20" s="23">
        <v>76.268796992481001</v>
      </c>
    </row>
    <row r="21" spans="2:7" ht="15.75" thickBot="1" x14ac:dyDescent="0.3">
      <c r="B21" s="11" t="s">
        <v>21</v>
      </c>
      <c r="C21" s="12"/>
      <c r="D21" s="177">
        <v>85.827910339840003</v>
      </c>
      <c r="E21" s="177">
        <v>74.259102455546</v>
      </c>
      <c r="F21" s="177">
        <v>89.663854966637004</v>
      </c>
      <c r="G21" s="177">
        <v>81.809701492537002</v>
      </c>
    </row>
    <row r="22" spans="2:7" x14ac:dyDescent="0.25">
      <c r="B22" s="8"/>
      <c r="C22" s="13" t="s">
        <v>22</v>
      </c>
      <c r="D22" s="23">
        <v>75.343573160873007</v>
      </c>
      <c r="E22" s="23">
        <v>68.341708542712993</v>
      </c>
      <c r="F22" s="23">
        <v>82.477876106194003</v>
      </c>
      <c r="G22" s="23">
        <v>77.022653721682005</v>
      </c>
    </row>
    <row r="23" spans="2:7" x14ac:dyDescent="0.25">
      <c r="B23" s="8"/>
      <c r="C23" s="13" t="s">
        <v>23</v>
      </c>
      <c r="D23" s="23">
        <v>90.870588235293994</v>
      </c>
      <c r="E23" s="23">
        <v>77.032136105860005</v>
      </c>
      <c r="F23" s="23">
        <v>93.510895883776996</v>
      </c>
      <c r="G23" s="23">
        <v>82.993890020365995</v>
      </c>
    </row>
    <row r="24" spans="2:7" x14ac:dyDescent="0.25">
      <c r="B24" s="8"/>
      <c r="C24" s="13" t="s">
        <v>14</v>
      </c>
      <c r="D24" s="23">
        <v>82.476943346507994</v>
      </c>
      <c r="E24" s="23">
        <v>68.870523415977004</v>
      </c>
      <c r="F24" s="23">
        <v>84.480431848852007</v>
      </c>
      <c r="G24" s="23">
        <v>73.964497041420003</v>
      </c>
    </row>
    <row r="25" spans="2:7" x14ac:dyDescent="0.25">
      <c r="B25" s="8"/>
      <c r="C25" s="13" t="s">
        <v>24</v>
      </c>
      <c r="D25" s="23">
        <v>89.224489795918004</v>
      </c>
      <c r="E25" s="23">
        <v>80.527638190953994</v>
      </c>
      <c r="F25" s="23">
        <v>91.771620486985</v>
      </c>
      <c r="G25" s="23">
        <v>86.621621621621003</v>
      </c>
    </row>
    <row r="26" spans="2:7" x14ac:dyDescent="0.25">
      <c r="B26" s="8"/>
      <c r="C26" s="13" t="s">
        <v>25</v>
      </c>
      <c r="D26" s="23">
        <v>88.223844282238005</v>
      </c>
      <c r="E26" s="23">
        <v>82.448979591835993</v>
      </c>
      <c r="F26" s="23">
        <v>92.405708460753999</v>
      </c>
      <c r="G26" s="23">
        <v>88.402625820568005</v>
      </c>
    </row>
    <row r="27" spans="2:7" ht="26.25" thickBot="1" x14ac:dyDescent="0.3">
      <c r="B27" s="8"/>
      <c r="C27" s="13" t="s">
        <v>26</v>
      </c>
      <c r="D27" s="23">
        <v>73.188405797100998</v>
      </c>
      <c r="E27" s="23">
        <v>71.474358974357997</v>
      </c>
      <c r="F27" s="23">
        <v>89.380530973451002</v>
      </c>
      <c r="G27" s="23">
        <v>83.364485981307993</v>
      </c>
    </row>
    <row r="28" spans="2:7" ht="15.75" thickBot="1" x14ac:dyDescent="0.3">
      <c r="B28" s="11" t="s">
        <v>27</v>
      </c>
      <c r="C28" s="12"/>
      <c r="D28" s="177">
        <v>87.815193105649001</v>
      </c>
      <c r="E28" s="177">
        <v>76.081488933600994</v>
      </c>
      <c r="F28" s="177">
        <v>92.595708876735003</v>
      </c>
      <c r="G28" s="177">
        <v>85.403726708074004</v>
      </c>
    </row>
    <row r="29" spans="2:7" x14ac:dyDescent="0.25">
      <c r="B29" s="8"/>
      <c r="C29" s="13" t="s">
        <v>28</v>
      </c>
      <c r="D29" s="23">
        <v>87.290350686124995</v>
      </c>
      <c r="E29" s="23">
        <v>77.360219981667996</v>
      </c>
      <c r="F29" s="23">
        <v>92.798425379182007</v>
      </c>
      <c r="G29" s="23">
        <v>87.190082644628006</v>
      </c>
    </row>
    <row r="30" spans="2:7" x14ac:dyDescent="0.25">
      <c r="B30" s="8"/>
      <c r="C30" s="13" t="s">
        <v>23</v>
      </c>
      <c r="D30" s="23">
        <v>90.335999999999999</v>
      </c>
      <c r="E30" s="23">
        <v>78.432732316227003</v>
      </c>
      <c r="F30" s="23">
        <v>93.045484508898994</v>
      </c>
      <c r="G30" s="23">
        <v>84.026745913818004</v>
      </c>
    </row>
    <row r="31" spans="2:7" ht="15.75" thickBot="1" x14ac:dyDescent="0.3">
      <c r="B31" s="8"/>
      <c r="C31" s="13" t="s">
        <v>18</v>
      </c>
      <c r="D31" s="23">
        <v>74.222222222222001</v>
      </c>
      <c r="E31" s="23">
        <v>66.255924170615998</v>
      </c>
      <c r="F31" s="23">
        <v>78.037383177570007</v>
      </c>
      <c r="G31" s="23">
        <v>77.839643652560994</v>
      </c>
    </row>
    <row r="32" spans="2:7" ht="15.75" thickBot="1" x14ac:dyDescent="0.3">
      <c r="B32" s="11" t="s">
        <v>29</v>
      </c>
      <c r="C32" s="12"/>
      <c r="D32" s="177">
        <v>88.857074683845994</v>
      </c>
      <c r="E32" s="177">
        <v>77.71820716277</v>
      </c>
      <c r="F32" s="177">
        <v>91.780653111521005</v>
      </c>
      <c r="G32" s="177">
        <v>85.350918511540002</v>
      </c>
    </row>
    <row r="33" spans="2:7" x14ac:dyDescent="0.25">
      <c r="B33" s="8"/>
      <c r="C33" s="13" t="s">
        <v>30</v>
      </c>
      <c r="D33" s="23">
        <v>78.806333739341994</v>
      </c>
      <c r="E33" s="23">
        <v>70.695970695970004</v>
      </c>
      <c r="F33" s="23">
        <v>86.729222520107001</v>
      </c>
      <c r="G33" s="23">
        <v>83.549783549783001</v>
      </c>
    </row>
    <row r="34" spans="2:7" x14ac:dyDescent="0.25">
      <c r="B34" s="8"/>
      <c r="C34" s="13" t="s">
        <v>23</v>
      </c>
      <c r="D34" s="23">
        <v>92.199321680145999</v>
      </c>
      <c r="E34" s="23">
        <v>82.776025236593</v>
      </c>
      <c r="F34" s="23">
        <v>94.416243654821997</v>
      </c>
      <c r="G34" s="23">
        <v>87.700534759358007</v>
      </c>
    </row>
    <row r="35" spans="2:7" x14ac:dyDescent="0.25">
      <c r="B35" s="8"/>
      <c r="C35" s="13" t="s">
        <v>31</v>
      </c>
      <c r="D35" s="23">
        <v>80.489938757654997</v>
      </c>
      <c r="E35" s="23">
        <v>71.796218487394</v>
      </c>
      <c r="F35" s="23">
        <v>85.422469823583995</v>
      </c>
      <c r="G35" s="23">
        <v>81.660692951014994</v>
      </c>
    </row>
    <row r="36" spans="2:7" ht="15.75" thickBot="1" x14ac:dyDescent="0.3">
      <c r="C36" s="13" t="s">
        <v>65</v>
      </c>
      <c r="D36" s="189">
        <v>90.793036750482997</v>
      </c>
      <c r="E36" s="189">
        <v>89.012738853502995</v>
      </c>
      <c r="F36" s="189">
        <v>92.075323656335001</v>
      </c>
      <c r="G36" s="189">
        <v>91.042345276871998</v>
      </c>
    </row>
    <row r="37" spans="2:7" ht="15.75" thickBot="1" x14ac:dyDescent="0.3">
      <c r="B37" s="11" t="s">
        <v>32</v>
      </c>
      <c r="C37" s="12"/>
      <c r="D37" s="177">
        <v>84.391337659995997</v>
      </c>
      <c r="E37" s="177">
        <v>72.644600560908003</v>
      </c>
      <c r="F37" s="177">
        <v>89.407088202642001</v>
      </c>
      <c r="G37" s="177">
        <v>82.055986826628995</v>
      </c>
    </row>
    <row r="38" spans="2:7" x14ac:dyDescent="0.25">
      <c r="B38" s="8"/>
      <c r="C38" s="13" t="s">
        <v>33</v>
      </c>
      <c r="D38" s="23">
        <v>83.21891685736</v>
      </c>
      <c r="E38" s="23">
        <v>76.463339494761996</v>
      </c>
      <c r="F38" s="23">
        <v>90.078436768955001</v>
      </c>
      <c r="G38" s="23">
        <v>89.173652694609999</v>
      </c>
    </row>
    <row r="39" spans="2:7" x14ac:dyDescent="0.25">
      <c r="B39" s="8"/>
      <c r="C39" s="13" t="s">
        <v>34</v>
      </c>
      <c r="D39" s="23">
        <v>84.319863993531001</v>
      </c>
      <c r="E39" s="23">
        <v>73.515952914444</v>
      </c>
      <c r="F39" s="23">
        <v>89.652587955206002</v>
      </c>
      <c r="G39" s="23">
        <v>83.476671683508002</v>
      </c>
    </row>
    <row r="40" spans="2:7" x14ac:dyDescent="0.25">
      <c r="B40" s="8"/>
      <c r="C40" s="13" t="s">
        <v>35</v>
      </c>
      <c r="D40" s="24">
        <v>78.351955307262003</v>
      </c>
      <c r="E40" s="24">
        <v>75.327102803738001</v>
      </c>
      <c r="F40" s="24">
        <v>83.523573200992004</v>
      </c>
      <c r="G40" s="24">
        <v>83.329025588006999</v>
      </c>
    </row>
    <row r="41" spans="2:7" x14ac:dyDescent="0.25">
      <c r="B41" s="8"/>
      <c r="C41" s="13" t="s">
        <v>36</v>
      </c>
      <c r="D41" s="23">
        <v>74.407267892754007</v>
      </c>
      <c r="E41" s="23">
        <v>65.943040052526996</v>
      </c>
      <c r="F41" s="23">
        <v>81.169929900894005</v>
      </c>
      <c r="G41" s="23">
        <v>75.409451405509003</v>
      </c>
    </row>
    <row r="42" spans="2:7" ht="15.75" thickBot="1" x14ac:dyDescent="0.3">
      <c r="B42" s="15"/>
      <c r="C42" s="16" t="s">
        <v>37</v>
      </c>
      <c r="D42" s="25">
        <v>91.050644043245995</v>
      </c>
      <c r="E42" s="25">
        <v>88.126649076516998</v>
      </c>
      <c r="F42" s="25">
        <v>93.433485508014996</v>
      </c>
      <c r="G42" s="25">
        <v>92.407008914846998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O27" sqref="O26:O27"/>
    </sheetView>
  </sheetViews>
  <sheetFormatPr baseColWidth="10" defaultRowHeight="15" x14ac:dyDescent="0.25"/>
  <cols>
    <col min="2" max="2" width="4.7109375" customWidth="1"/>
    <col min="3" max="3" width="52" customWidth="1"/>
    <col min="4" max="4" width="11.42578125" style="318"/>
    <col min="5" max="9" width="11.42578125" style="51"/>
    <col min="10" max="10" width="11.42578125" style="32"/>
  </cols>
  <sheetData>
    <row r="1" spans="1:10" ht="15.75" x14ac:dyDescent="0.25">
      <c r="A1" s="122" t="s">
        <v>74</v>
      </c>
    </row>
    <row r="2" spans="1:10" ht="15.75" x14ac:dyDescent="0.25">
      <c r="A2" s="122" t="s">
        <v>1079</v>
      </c>
    </row>
    <row r="3" spans="1:10" ht="15.75" x14ac:dyDescent="0.25">
      <c r="A3" s="463"/>
    </row>
    <row r="5" spans="1:10" ht="15.75" thickBot="1" x14ac:dyDescent="0.3">
      <c r="C5" s="7"/>
      <c r="D5" s="402"/>
      <c r="E5" s="402"/>
      <c r="F5" s="402"/>
      <c r="G5" s="402"/>
      <c r="H5" s="402"/>
      <c r="I5" s="402"/>
    </row>
    <row r="6" spans="1:10" ht="39" thickBot="1" x14ac:dyDescent="0.3">
      <c r="B6" s="319"/>
      <c r="C6" s="67"/>
      <c r="D6" s="299" t="s">
        <v>768</v>
      </c>
      <c r="E6" s="299" t="s">
        <v>769</v>
      </c>
      <c r="F6" s="299" t="s">
        <v>792</v>
      </c>
      <c r="G6" s="299" t="s">
        <v>770</v>
      </c>
      <c r="H6" s="299" t="s">
        <v>771</v>
      </c>
      <c r="I6" s="299" t="s">
        <v>772</v>
      </c>
    </row>
    <row r="7" spans="1:10" ht="15.75" thickBot="1" x14ac:dyDescent="0.3">
      <c r="B7" s="11" t="s">
        <v>8</v>
      </c>
      <c r="C7" s="12"/>
      <c r="D7" s="77">
        <f t="shared" ref="D7:I7" si="0">SUM(D8:D20)</f>
        <v>4877</v>
      </c>
      <c r="E7" s="77">
        <f t="shared" si="0"/>
        <v>42</v>
      </c>
      <c r="F7" s="77">
        <f t="shared" si="0"/>
        <v>5</v>
      </c>
      <c r="G7" s="77">
        <f t="shared" si="0"/>
        <v>43</v>
      </c>
      <c r="H7" s="77">
        <f t="shared" si="0"/>
        <v>16</v>
      </c>
      <c r="I7" s="77">
        <f t="shared" si="0"/>
        <v>3</v>
      </c>
    </row>
    <row r="8" spans="1:10" x14ac:dyDescent="0.25">
      <c r="B8" s="8"/>
      <c r="C8" s="13" t="s">
        <v>9</v>
      </c>
      <c r="D8" s="80">
        <v>310</v>
      </c>
      <c r="E8" s="80">
        <v>5</v>
      </c>
      <c r="F8" s="80">
        <v>2</v>
      </c>
      <c r="G8" s="80">
        <v>5</v>
      </c>
      <c r="H8" s="80">
        <v>3</v>
      </c>
      <c r="I8" s="80"/>
      <c r="J8" s="80"/>
    </row>
    <row r="9" spans="1:10" x14ac:dyDescent="0.25">
      <c r="B9" s="8"/>
      <c r="C9" s="13" t="s">
        <v>10</v>
      </c>
      <c r="D9" s="80">
        <v>500</v>
      </c>
      <c r="E9" s="80">
        <v>4</v>
      </c>
      <c r="F9" s="80"/>
      <c r="G9" s="80">
        <v>4</v>
      </c>
      <c r="H9" s="80">
        <v>1</v>
      </c>
      <c r="I9" s="80"/>
    </row>
    <row r="10" spans="1:10" x14ac:dyDescent="0.25">
      <c r="B10" s="8"/>
      <c r="C10" s="13" t="s">
        <v>11</v>
      </c>
      <c r="D10" s="80">
        <v>295</v>
      </c>
      <c r="E10" s="80">
        <v>1</v>
      </c>
      <c r="F10" s="80"/>
      <c r="G10" s="80">
        <v>3</v>
      </c>
      <c r="H10" s="80"/>
      <c r="I10" s="80">
        <v>1</v>
      </c>
    </row>
    <row r="11" spans="1:10" x14ac:dyDescent="0.25">
      <c r="B11" s="8"/>
      <c r="C11" s="13" t="s">
        <v>12</v>
      </c>
      <c r="D11" s="80">
        <v>380</v>
      </c>
      <c r="E11" s="80">
        <v>2</v>
      </c>
      <c r="F11" s="80">
        <v>1</v>
      </c>
      <c r="G11" s="80">
        <v>1</v>
      </c>
      <c r="H11" s="80">
        <v>1</v>
      </c>
      <c r="I11" s="80"/>
      <c r="J11" s="80"/>
    </row>
    <row r="12" spans="1:10" x14ac:dyDescent="0.25">
      <c r="B12" s="8"/>
      <c r="C12" s="13" t="s">
        <v>13</v>
      </c>
      <c r="D12" s="80">
        <v>645</v>
      </c>
      <c r="E12" s="80">
        <v>4</v>
      </c>
      <c r="F12" s="80"/>
      <c r="G12" s="80">
        <v>3</v>
      </c>
      <c r="H12" s="80">
        <v>2</v>
      </c>
      <c r="I12" s="80">
        <v>1</v>
      </c>
    </row>
    <row r="13" spans="1:10" x14ac:dyDescent="0.25">
      <c r="B13" s="8"/>
      <c r="C13" s="13" t="s">
        <v>14</v>
      </c>
      <c r="D13" s="80">
        <v>145</v>
      </c>
      <c r="E13" s="80">
        <v>1</v>
      </c>
      <c r="F13" s="80"/>
      <c r="G13" s="80">
        <v>1</v>
      </c>
      <c r="H13" s="80"/>
      <c r="I13" s="80"/>
    </row>
    <row r="14" spans="1:10" x14ac:dyDescent="0.25">
      <c r="B14" s="8"/>
      <c r="C14" s="13" t="s">
        <v>15</v>
      </c>
      <c r="D14" s="80">
        <v>755</v>
      </c>
      <c r="E14" s="80">
        <v>10</v>
      </c>
      <c r="F14" s="80"/>
      <c r="G14" s="80">
        <v>7</v>
      </c>
      <c r="H14" s="80">
        <v>8</v>
      </c>
      <c r="I14" s="80"/>
      <c r="J14" s="80"/>
    </row>
    <row r="15" spans="1:10" x14ac:dyDescent="0.25">
      <c r="B15" s="8"/>
      <c r="C15" s="13" t="s">
        <v>16</v>
      </c>
      <c r="D15" s="80">
        <v>290</v>
      </c>
      <c r="E15" s="80">
        <v>3</v>
      </c>
      <c r="F15" s="80"/>
      <c r="G15" s="80">
        <v>3</v>
      </c>
      <c r="H15" s="80"/>
      <c r="I15" s="80"/>
    </row>
    <row r="16" spans="1:10" x14ac:dyDescent="0.25">
      <c r="B16" s="8"/>
      <c r="C16" s="13" t="s">
        <v>18</v>
      </c>
      <c r="D16" s="80">
        <v>182</v>
      </c>
      <c r="E16" s="80">
        <v>1</v>
      </c>
      <c r="F16" s="80">
        <v>1</v>
      </c>
      <c r="G16" s="80">
        <v>2</v>
      </c>
      <c r="H16" s="80">
        <v>1</v>
      </c>
      <c r="I16" s="80"/>
    </row>
    <row r="17" spans="2:9" x14ac:dyDescent="0.25">
      <c r="B17" s="8"/>
      <c r="C17" s="13" t="s">
        <v>17</v>
      </c>
      <c r="D17" s="80">
        <v>915</v>
      </c>
      <c r="E17" s="80">
        <v>7</v>
      </c>
      <c r="F17" s="80"/>
      <c r="G17" s="80">
        <v>10</v>
      </c>
      <c r="H17" s="80"/>
      <c r="I17" s="80">
        <v>1</v>
      </c>
    </row>
    <row r="18" spans="2:9" x14ac:dyDescent="0.25">
      <c r="B18" s="8"/>
      <c r="C18" s="13" t="s">
        <v>19</v>
      </c>
      <c r="D18" s="80">
        <v>210</v>
      </c>
      <c r="E18" s="80">
        <v>1</v>
      </c>
      <c r="F18" s="80"/>
      <c r="G18" s="80">
        <v>2</v>
      </c>
      <c r="H18" s="80"/>
      <c r="I18" s="80"/>
    </row>
    <row r="19" spans="2:9" x14ac:dyDescent="0.25">
      <c r="B19" s="8"/>
      <c r="C19" s="13" t="s">
        <v>20</v>
      </c>
      <c r="D19" s="80">
        <v>250</v>
      </c>
      <c r="E19" s="80">
        <v>2</v>
      </c>
      <c r="F19" s="80">
        <v>1</v>
      </c>
      <c r="G19" s="80">
        <v>2</v>
      </c>
      <c r="H19" s="80"/>
      <c r="I19" s="80"/>
    </row>
    <row r="20" spans="2:9" ht="15.75" thickBot="1" x14ac:dyDescent="0.3">
      <c r="B20" s="8"/>
      <c r="C20" s="13" t="s">
        <v>773</v>
      </c>
      <c r="D20" s="80"/>
      <c r="E20" s="80">
        <v>1</v>
      </c>
      <c r="F20" s="80"/>
      <c r="G20" s="80"/>
      <c r="H20" s="80"/>
      <c r="I20" s="80"/>
    </row>
    <row r="21" spans="2:9" ht="15.75" thickBot="1" x14ac:dyDescent="0.3">
      <c r="B21" s="11" t="s">
        <v>21</v>
      </c>
      <c r="C21" s="12"/>
      <c r="D21" s="320">
        <f>SUM(D22:D27)</f>
        <v>535</v>
      </c>
      <c r="E21" s="320">
        <f>SUM(E22:E27)</f>
        <v>9</v>
      </c>
      <c r="F21" s="320">
        <f t="shared" ref="F21:I21" si="1">SUM(F22:F27)</f>
        <v>1</v>
      </c>
      <c r="G21" s="320">
        <f t="shared" si="1"/>
        <v>3</v>
      </c>
      <c r="H21" s="320">
        <f t="shared" si="1"/>
        <v>0</v>
      </c>
      <c r="I21" s="320">
        <f t="shared" si="1"/>
        <v>0</v>
      </c>
    </row>
    <row r="22" spans="2:9" x14ac:dyDescent="0.25">
      <c r="B22" s="8"/>
      <c r="C22" s="13" t="s">
        <v>22</v>
      </c>
      <c r="D22" s="80">
        <v>85</v>
      </c>
      <c r="E22" s="80">
        <v>2</v>
      </c>
      <c r="F22" s="80">
        <v>1</v>
      </c>
      <c r="G22" s="80">
        <v>1</v>
      </c>
      <c r="H22" s="80"/>
      <c r="I22" s="80"/>
    </row>
    <row r="23" spans="2:9" x14ac:dyDescent="0.25">
      <c r="B23" s="8"/>
      <c r="C23" s="13" t="s">
        <v>23</v>
      </c>
      <c r="D23" s="80">
        <v>160</v>
      </c>
      <c r="E23" s="80">
        <v>2</v>
      </c>
      <c r="F23" s="80"/>
      <c r="G23" s="80"/>
      <c r="H23" s="80"/>
      <c r="I23" s="80"/>
    </row>
    <row r="24" spans="2:9" x14ac:dyDescent="0.25">
      <c r="B24" s="8"/>
      <c r="C24" s="13" t="s">
        <v>14</v>
      </c>
      <c r="D24" s="80">
        <v>60</v>
      </c>
      <c r="E24" s="80">
        <v>1</v>
      </c>
      <c r="F24" s="80"/>
      <c r="G24" s="80"/>
      <c r="H24" s="80"/>
      <c r="I24" s="80"/>
    </row>
    <row r="25" spans="2:9" x14ac:dyDescent="0.25">
      <c r="B25" s="8"/>
      <c r="C25" s="13" t="s">
        <v>24</v>
      </c>
      <c r="D25" s="80">
        <v>50</v>
      </c>
      <c r="E25" s="80">
        <v>1</v>
      </c>
      <c r="F25" s="80"/>
      <c r="G25" s="80"/>
      <c r="H25" s="80"/>
      <c r="I25" s="80"/>
    </row>
    <row r="26" spans="2:9" x14ac:dyDescent="0.25">
      <c r="B26" s="8"/>
      <c r="C26" s="13" t="s">
        <v>25</v>
      </c>
      <c r="D26" s="80">
        <v>110</v>
      </c>
      <c r="E26" s="80">
        <v>1</v>
      </c>
      <c r="F26" s="80"/>
      <c r="G26" s="80">
        <v>1</v>
      </c>
      <c r="H26" s="80"/>
      <c r="I26" s="80"/>
    </row>
    <row r="27" spans="2:9" ht="26.25" thickBot="1" x14ac:dyDescent="0.3">
      <c r="B27" s="8"/>
      <c r="C27" s="13" t="s">
        <v>26</v>
      </c>
      <c r="D27" s="80">
        <v>70</v>
      </c>
      <c r="E27" s="80">
        <v>2</v>
      </c>
      <c r="F27" s="80"/>
      <c r="G27" s="80">
        <v>1</v>
      </c>
      <c r="H27" s="80"/>
      <c r="I27" s="80"/>
    </row>
    <row r="28" spans="2:9" ht="15.75" thickBot="1" x14ac:dyDescent="0.3">
      <c r="B28" s="11" t="s">
        <v>27</v>
      </c>
      <c r="C28" s="12"/>
      <c r="D28" s="320">
        <f>SUM(D29:D31)</f>
        <v>670</v>
      </c>
      <c r="E28" s="320">
        <f>SUM(E29:E31)</f>
        <v>8</v>
      </c>
      <c r="F28" s="320">
        <f t="shared" ref="F28:I28" si="2">SUM(F29:F31)</f>
        <v>3</v>
      </c>
      <c r="G28" s="320">
        <f t="shared" si="2"/>
        <v>3</v>
      </c>
      <c r="H28" s="320">
        <f t="shared" si="2"/>
        <v>0</v>
      </c>
      <c r="I28" s="320">
        <f t="shared" si="2"/>
        <v>0</v>
      </c>
    </row>
    <row r="29" spans="2:9" x14ac:dyDescent="0.25">
      <c r="B29" s="8"/>
      <c r="C29" s="13" t="s">
        <v>28</v>
      </c>
      <c r="D29" s="80">
        <v>445</v>
      </c>
      <c r="E29" s="80">
        <v>5</v>
      </c>
      <c r="F29" s="80">
        <v>1</v>
      </c>
      <c r="G29" s="80">
        <v>2</v>
      </c>
      <c r="H29" s="321"/>
      <c r="I29" s="321"/>
    </row>
    <row r="30" spans="2:9" x14ac:dyDescent="0.25">
      <c r="B30" s="8"/>
      <c r="C30" s="13" t="s">
        <v>23</v>
      </c>
      <c r="D30" s="80">
        <v>190</v>
      </c>
      <c r="E30" s="80">
        <v>2</v>
      </c>
      <c r="F30" s="80">
        <v>1</v>
      </c>
      <c r="G30" s="80">
        <v>1</v>
      </c>
      <c r="H30" s="321"/>
      <c r="I30" s="321"/>
    </row>
    <row r="31" spans="2:9" ht="15.75" thickBot="1" x14ac:dyDescent="0.3">
      <c r="B31" s="8"/>
      <c r="C31" s="13" t="s">
        <v>18</v>
      </c>
      <c r="D31" s="80">
        <v>35</v>
      </c>
      <c r="E31" s="80">
        <v>1</v>
      </c>
      <c r="F31" s="80">
        <v>1</v>
      </c>
      <c r="G31" s="80"/>
      <c r="H31" s="321"/>
      <c r="I31" s="321"/>
    </row>
    <row r="32" spans="2:9" ht="15.75" thickBot="1" x14ac:dyDescent="0.3">
      <c r="B32" s="11" t="s">
        <v>29</v>
      </c>
      <c r="C32" s="12"/>
      <c r="D32" s="320">
        <f t="shared" ref="D32:I32" si="3">SUM(D33:D36)</f>
        <v>835</v>
      </c>
      <c r="E32" s="320">
        <f t="shared" si="3"/>
        <v>9</v>
      </c>
      <c r="F32" s="320">
        <f t="shared" si="3"/>
        <v>4</v>
      </c>
      <c r="G32" s="320">
        <f t="shared" si="3"/>
        <v>8</v>
      </c>
      <c r="H32" s="320">
        <f t="shared" si="3"/>
        <v>2</v>
      </c>
      <c r="I32" s="320">
        <f t="shared" si="3"/>
        <v>1</v>
      </c>
    </row>
    <row r="33" spans="2:9" x14ac:dyDescent="0.25">
      <c r="B33" s="8"/>
      <c r="C33" s="13" t="s">
        <v>30</v>
      </c>
      <c r="D33" s="80">
        <v>80</v>
      </c>
      <c r="E33" s="80">
        <v>1</v>
      </c>
      <c r="F33" s="80"/>
      <c r="G33" s="80"/>
      <c r="H33" s="80"/>
      <c r="I33" s="80"/>
    </row>
    <row r="34" spans="2:9" x14ac:dyDescent="0.25">
      <c r="B34" s="8"/>
      <c r="C34" s="13" t="s">
        <v>23</v>
      </c>
      <c r="D34" s="80">
        <v>380</v>
      </c>
      <c r="E34" s="80">
        <v>3</v>
      </c>
      <c r="F34" s="80">
        <v>1</v>
      </c>
      <c r="G34" s="80">
        <v>1</v>
      </c>
      <c r="H34" s="80">
        <v>1</v>
      </c>
      <c r="I34" s="80"/>
    </row>
    <row r="35" spans="2:9" x14ac:dyDescent="0.25">
      <c r="B35" s="8"/>
      <c r="C35" s="13" t="s">
        <v>31</v>
      </c>
      <c r="D35" s="80">
        <v>375</v>
      </c>
      <c r="E35" s="80">
        <v>4</v>
      </c>
      <c r="F35" s="80">
        <v>3</v>
      </c>
      <c r="G35" s="80">
        <v>7</v>
      </c>
      <c r="H35" s="80">
        <v>1</v>
      </c>
      <c r="I35" s="80">
        <v>1</v>
      </c>
    </row>
    <row r="36" spans="2:9" ht="15.75" thickBot="1" x14ac:dyDescent="0.3">
      <c r="B36" s="8"/>
      <c r="C36" s="13" t="s">
        <v>774</v>
      </c>
      <c r="D36" s="80"/>
      <c r="E36" s="80">
        <v>1</v>
      </c>
      <c r="F36" s="80"/>
      <c r="G36" s="80"/>
      <c r="H36" s="80"/>
      <c r="I36" s="80"/>
    </row>
    <row r="37" spans="2:9" ht="15.75" thickBot="1" x14ac:dyDescent="0.3">
      <c r="B37" s="322" t="s">
        <v>56</v>
      </c>
      <c r="C37" s="323"/>
      <c r="D37" s="324">
        <v>170</v>
      </c>
      <c r="E37" s="324"/>
      <c r="F37" s="324"/>
      <c r="G37" s="324">
        <v>7</v>
      </c>
      <c r="H37" s="324"/>
      <c r="I37" s="324"/>
    </row>
    <row r="38" spans="2:9" ht="15.75" thickBot="1" x14ac:dyDescent="0.3">
      <c r="B38" s="325" t="s">
        <v>32</v>
      </c>
      <c r="C38" s="326"/>
      <c r="D38" s="327">
        <f t="shared" ref="D38:I38" si="4">SUM(D7,D21,D28,D32,D37:D37)</f>
        <v>7087</v>
      </c>
      <c r="E38" s="327">
        <f t="shared" si="4"/>
        <v>68</v>
      </c>
      <c r="F38" s="327">
        <f t="shared" si="4"/>
        <v>13</v>
      </c>
      <c r="G38" s="327">
        <f t="shared" si="4"/>
        <v>64</v>
      </c>
      <c r="H38" s="327">
        <f t="shared" si="4"/>
        <v>18</v>
      </c>
      <c r="I38" s="327">
        <f t="shared" si="4"/>
        <v>4</v>
      </c>
    </row>
  </sheetData>
  <mergeCells count="1">
    <mergeCell ref="D5:I5"/>
  </mergeCells>
  <pageMargins left="0.7" right="0.7" top="0.75" bottom="0.75" header="0.3" footer="0.3"/>
  <ignoredErrors>
    <ignoredError sqref="D32 G3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U24" sqref="U24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58</v>
      </c>
    </row>
    <row r="3" spans="1:1" ht="15.75" x14ac:dyDescent="0.25">
      <c r="A3" s="122" t="s">
        <v>679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>
      <selection sqref="A1:A3"/>
    </sheetView>
  </sheetViews>
  <sheetFormatPr baseColWidth="10" defaultRowHeight="15" x14ac:dyDescent="0.25"/>
  <cols>
    <col min="2" max="2" width="5.85546875" customWidth="1"/>
    <col min="3" max="3" width="39.85546875" customWidth="1"/>
    <col min="4" max="4" width="10" style="34" customWidth="1"/>
    <col min="5" max="5" width="10" style="35" customWidth="1"/>
    <col min="6" max="6" width="10" style="34" customWidth="1"/>
    <col min="7" max="7" width="10" style="35" customWidth="1"/>
    <col min="8" max="8" width="10" style="34" customWidth="1"/>
    <col min="9" max="9" width="10" style="35" customWidth="1"/>
  </cols>
  <sheetData>
    <row r="1" spans="1:9" ht="15.75" x14ac:dyDescent="0.25">
      <c r="A1" s="122" t="s">
        <v>607</v>
      </c>
    </row>
    <row r="2" spans="1:9" ht="15.75" x14ac:dyDescent="0.25">
      <c r="A2" s="122" t="s">
        <v>58</v>
      </c>
    </row>
    <row r="3" spans="1:9" ht="15.75" x14ac:dyDescent="0.25">
      <c r="A3" s="122" t="s">
        <v>680</v>
      </c>
    </row>
    <row r="4" spans="1:9" x14ac:dyDescent="0.25">
      <c r="A4" s="5"/>
    </row>
    <row r="5" spans="1:9" ht="15.75" thickBot="1" x14ac:dyDescent="0.3"/>
    <row r="6" spans="1:9" ht="15.75" thickBot="1" x14ac:dyDescent="0.3">
      <c r="D6" s="417" t="s">
        <v>6</v>
      </c>
      <c r="E6" s="417"/>
      <c r="F6" s="417" t="s">
        <v>7</v>
      </c>
      <c r="G6" s="417"/>
      <c r="H6" s="417" t="s">
        <v>5</v>
      </c>
      <c r="I6" s="417"/>
    </row>
    <row r="7" spans="1:9" ht="15.75" thickBot="1" x14ac:dyDescent="0.3">
      <c r="B7" s="22"/>
      <c r="C7" s="22"/>
      <c r="D7" s="190" t="s">
        <v>54</v>
      </c>
      <c r="E7" s="181" t="s">
        <v>73</v>
      </c>
      <c r="F7" s="190" t="s">
        <v>54</v>
      </c>
      <c r="G7" s="181" t="s">
        <v>73</v>
      </c>
      <c r="H7" s="190" t="s">
        <v>54</v>
      </c>
      <c r="I7" s="181" t="s">
        <v>413</v>
      </c>
    </row>
    <row r="8" spans="1:9" ht="15.75" thickBot="1" x14ac:dyDescent="0.3">
      <c r="B8" s="11" t="s">
        <v>8</v>
      </c>
      <c r="C8" s="12"/>
      <c r="D8" s="2">
        <v>1322</v>
      </c>
      <c r="E8" s="177">
        <v>58.1</v>
      </c>
      <c r="F8" s="2">
        <v>954</v>
      </c>
      <c r="G8" s="177">
        <v>41.9</v>
      </c>
      <c r="H8" s="2">
        <v>2276</v>
      </c>
      <c r="I8" s="177">
        <v>69.2</v>
      </c>
    </row>
    <row r="9" spans="1:9" x14ac:dyDescent="0.25">
      <c r="B9" s="8"/>
      <c r="C9" s="13" t="s">
        <v>9</v>
      </c>
      <c r="D9" s="4">
        <v>67</v>
      </c>
      <c r="E9" s="24">
        <v>52.8</v>
      </c>
      <c r="F9" s="4">
        <v>60</v>
      </c>
      <c r="G9" s="24">
        <v>47.2</v>
      </c>
      <c r="H9" s="4">
        <v>127</v>
      </c>
      <c r="I9" s="24">
        <v>3.9</v>
      </c>
    </row>
    <row r="10" spans="1:9" x14ac:dyDescent="0.25">
      <c r="B10" s="8"/>
      <c r="C10" s="13" t="s">
        <v>10</v>
      </c>
      <c r="D10" s="4">
        <v>114</v>
      </c>
      <c r="E10" s="24">
        <v>46</v>
      </c>
      <c r="F10" s="4">
        <v>134</v>
      </c>
      <c r="G10" s="24">
        <v>54</v>
      </c>
      <c r="H10" s="4">
        <v>248</v>
      </c>
      <c r="I10" s="24">
        <v>7.5</v>
      </c>
    </row>
    <row r="11" spans="1:9" x14ac:dyDescent="0.25">
      <c r="B11" s="8"/>
      <c r="C11" s="13" t="s">
        <v>11</v>
      </c>
      <c r="D11" s="4">
        <v>72</v>
      </c>
      <c r="E11" s="24">
        <v>46.8</v>
      </c>
      <c r="F11" s="4">
        <v>82</v>
      </c>
      <c r="G11" s="24">
        <v>53.2</v>
      </c>
      <c r="H11" s="4">
        <v>154</v>
      </c>
      <c r="I11" s="24">
        <v>4.7</v>
      </c>
    </row>
    <row r="12" spans="1:9" x14ac:dyDescent="0.25">
      <c r="B12" s="8"/>
      <c r="C12" s="13" t="s">
        <v>12</v>
      </c>
      <c r="D12" s="4">
        <v>115</v>
      </c>
      <c r="E12" s="24">
        <v>54.8</v>
      </c>
      <c r="F12" s="4">
        <v>95</v>
      </c>
      <c r="G12" s="24">
        <v>45.2</v>
      </c>
      <c r="H12" s="4">
        <v>210</v>
      </c>
      <c r="I12" s="24">
        <v>6.4</v>
      </c>
    </row>
    <row r="13" spans="1:9" x14ac:dyDescent="0.25">
      <c r="B13" s="8"/>
      <c r="C13" s="13" t="s">
        <v>13</v>
      </c>
      <c r="D13" s="4">
        <v>309</v>
      </c>
      <c r="E13" s="24">
        <v>85.1</v>
      </c>
      <c r="F13" s="4">
        <v>54</v>
      </c>
      <c r="G13" s="24">
        <v>14.9</v>
      </c>
      <c r="H13" s="4">
        <v>363</v>
      </c>
      <c r="I13" s="24">
        <v>11</v>
      </c>
    </row>
    <row r="14" spans="1:9" x14ac:dyDescent="0.25">
      <c r="B14" s="8"/>
      <c r="C14" s="13" t="s">
        <v>14</v>
      </c>
      <c r="D14" s="4">
        <v>73</v>
      </c>
      <c r="E14" s="24">
        <v>73</v>
      </c>
      <c r="F14" s="4">
        <v>27</v>
      </c>
      <c r="G14" s="24">
        <v>27</v>
      </c>
      <c r="H14" s="4">
        <v>100</v>
      </c>
      <c r="I14" s="24">
        <v>3</v>
      </c>
    </row>
    <row r="15" spans="1:9" x14ac:dyDescent="0.25">
      <c r="B15" s="8"/>
      <c r="C15" s="13" t="s">
        <v>15</v>
      </c>
      <c r="D15" s="4">
        <v>175</v>
      </c>
      <c r="E15" s="24">
        <v>61.2</v>
      </c>
      <c r="F15" s="4">
        <v>111</v>
      </c>
      <c r="G15" s="24">
        <v>38.799999999999997</v>
      </c>
      <c r="H15" s="4">
        <v>286</v>
      </c>
      <c r="I15" s="24">
        <v>8.6999999999999993</v>
      </c>
    </row>
    <row r="16" spans="1:9" x14ac:dyDescent="0.25">
      <c r="B16" s="8"/>
      <c r="C16" s="13" t="s">
        <v>16</v>
      </c>
      <c r="D16" s="4">
        <v>192</v>
      </c>
      <c r="E16" s="24">
        <v>74.7</v>
      </c>
      <c r="F16" s="4">
        <v>65</v>
      </c>
      <c r="G16" s="24">
        <v>25.3</v>
      </c>
      <c r="H16" s="4">
        <v>257</v>
      </c>
      <c r="I16" s="24">
        <v>7.8</v>
      </c>
    </row>
    <row r="17" spans="2:9" x14ac:dyDescent="0.25">
      <c r="B17" s="8"/>
      <c r="C17" s="13" t="s">
        <v>18</v>
      </c>
      <c r="D17" s="4">
        <v>7</v>
      </c>
      <c r="E17" s="24">
        <v>16.3</v>
      </c>
      <c r="F17" s="4">
        <v>36</v>
      </c>
      <c r="G17" s="24">
        <v>83.7</v>
      </c>
      <c r="H17" s="4">
        <v>43</v>
      </c>
      <c r="I17" s="24">
        <v>1.3</v>
      </c>
    </row>
    <row r="18" spans="2:9" x14ac:dyDescent="0.25">
      <c r="B18" s="8"/>
      <c r="C18" s="13" t="s">
        <v>17</v>
      </c>
      <c r="D18" s="4">
        <v>110</v>
      </c>
      <c r="E18" s="24">
        <v>36.5</v>
      </c>
      <c r="F18" s="4">
        <v>191</v>
      </c>
      <c r="G18" s="24">
        <v>63.5</v>
      </c>
      <c r="H18" s="4">
        <v>301</v>
      </c>
      <c r="I18" s="24">
        <v>9.1</v>
      </c>
    </row>
    <row r="19" spans="2:9" x14ac:dyDescent="0.25">
      <c r="B19" s="8"/>
      <c r="C19" s="13" t="s">
        <v>19</v>
      </c>
      <c r="D19" s="4">
        <v>63</v>
      </c>
      <c r="E19" s="24">
        <v>59.4</v>
      </c>
      <c r="F19" s="4">
        <v>43</v>
      </c>
      <c r="G19" s="24">
        <v>40.6</v>
      </c>
      <c r="H19" s="4">
        <v>106</v>
      </c>
      <c r="I19" s="24">
        <v>3.2</v>
      </c>
    </row>
    <row r="20" spans="2:9" x14ac:dyDescent="0.25">
      <c r="B20" s="8"/>
      <c r="C20" s="13" t="s">
        <v>20</v>
      </c>
      <c r="D20" s="4">
        <v>10</v>
      </c>
      <c r="E20" s="24">
        <v>18.899999999999999</v>
      </c>
      <c r="F20" s="4">
        <v>43</v>
      </c>
      <c r="G20" s="24">
        <v>81.099999999999994</v>
      </c>
      <c r="H20" s="4">
        <v>53</v>
      </c>
      <c r="I20" s="24">
        <v>1.6</v>
      </c>
    </row>
    <row r="21" spans="2:9" ht="15.75" thickBot="1" x14ac:dyDescent="0.3">
      <c r="B21" s="8"/>
      <c r="C21" s="13" t="s">
        <v>66</v>
      </c>
      <c r="D21" s="4">
        <v>15</v>
      </c>
      <c r="E21" s="24">
        <v>53.6</v>
      </c>
      <c r="F21" s="4">
        <v>13</v>
      </c>
      <c r="G21" s="24">
        <v>46.4</v>
      </c>
      <c r="H21" s="4">
        <v>28</v>
      </c>
      <c r="I21" s="24">
        <v>0.9</v>
      </c>
    </row>
    <row r="22" spans="2:9" ht="15.75" thickBot="1" x14ac:dyDescent="0.3">
      <c r="B22" s="11" t="s">
        <v>21</v>
      </c>
      <c r="C22" s="12"/>
      <c r="D22" s="2">
        <v>230</v>
      </c>
      <c r="E22" s="177">
        <v>70.099999999999994</v>
      </c>
      <c r="F22" s="2">
        <v>98</v>
      </c>
      <c r="G22" s="177">
        <v>29.9</v>
      </c>
      <c r="H22" s="2">
        <v>328</v>
      </c>
      <c r="I22" s="177">
        <v>10</v>
      </c>
    </row>
    <row r="23" spans="2:9" x14ac:dyDescent="0.25">
      <c r="B23" s="8"/>
      <c r="C23" s="13" t="s">
        <v>22</v>
      </c>
      <c r="D23" s="4">
        <v>21</v>
      </c>
      <c r="E23" s="24">
        <v>45.7</v>
      </c>
      <c r="F23" s="4">
        <v>25</v>
      </c>
      <c r="G23" s="24">
        <v>54.3</v>
      </c>
      <c r="H23" s="4">
        <v>46</v>
      </c>
      <c r="I23" s="24">
        <v>1.4</v>
      </c>
    </row>
    <row r="24" spans="2:9" x14ac:dyDescent="0.25">
      <c r="B24" s="8"/>
      <c r="C24" s="13" t="s">
        <v>23</v>
      </c>
      <c r="D24" s="4">
        <v>85</v>
      </c>
      <c r="E24" s="24">
        <v>77.3</v>
      </c>
      <c r="F24" s="4">
        <v>25</v>
      </c>
      <c r="G24" s="24">
        <v>22.7</v>
      </c>
      <c r="H24" s="4">
        <v>110</v>
      </c>
      <c r="I24" s="24">
        <v>3.3</v>
      </c>
    </row>
    <row r="25" spans="2:9" x14ac:dyDescent="0.25">
      <c r="B25" s="8"/>
      <c r="C25" s="13" t="s">
        <v>14</v>
      </c>
      <c r="D25" s="4">
        <v>25</v>
      </c>
      <c r="E25" s="24">
        <v>80.599999999999994</v>
      </c>
      <c r="F25" s="4">
        <v>6</v>
      </c>
      <c r="G25" s="24">
        <v>19.399999999999999</v>
      </c>
      <c r="H25" s="4">
        <v>31</v>
      </c>
      <c r="I25" s="24">
        <v>0.9</v>
      </c>
    </row>
    <row r="26" spans="2:9" x14ac:dyDescent="0.25">
      <c r="B26" s="8"/>
      <c r="C26" s="13" t="s">
        <v>24</v>
      </c>
      <c r="D26" s="4">
        <v>35</v>
      </c>
      <c r="E26" s="24">
        <v>70</v>
      </c>
      <c r="F26" s="4">
        <v>15</v>
      </c>
      <c r="G26" s="24">
        <v>30</v>
      </c>
      <c r="H26" s="4">
        <v>50</v>
      </c>
      <c r="I26" s="24">
        <v>1.5</v>
      </c>
    </row>
    <row r="27" spans="2:9" x14ac:dyDescent="0.25">
      <c r="B27" s="8"/>
      <c r="C27" s="13" t="s">
        <v>25</v>
      </c>
      <c r="D27" s="4">
        <v>60</v>
      </c>
      <c r="E27" s="24">
        <v>84.5</v>
      </c>
      <c r="F27" s="4">
        <v>11</v>
      </c>
      <c r="G27" s="24">
        <v>15.5</v>
      </c>
      <c r="H27" s="4">
        <v>71</v>
      </c>
      <c r="I27" s="24">
        <v>2.2000000000000002</v>
      </c>
    </row>
    <row r="28" spans="2:9" ht="26.25" thickBot="1" x14ac:dyDescent="0.3">
      <c r="B28" s="8"/>
      <c r="C28" s="13" t="s">
        <v>26</v>
      </c>
      <c r="D28" s="4">
        <v>4</v>
      </c>
      <c r="E28" s="24">
        <v>20</v>
      </c>
      <c r="F28" s="4">
        <v>16</v>
      </c>
      <c r="G28" s="24">
        <v>80</v>
      </c>
      <c r="H28" s="4">
        <v>20</v>
      </c>
      <c r="I28" s="24">
        <v>0.6</v>
      </c>
    </row>
    <row r="29" spans="2:9" ht="15.75" thickBot="1" x14ac:dyDescent="0.3">
      <c r="B29" s="11" t="s">
        <v>27</v>
      </c>
      <c r="C29" s="12"/>
      <c r="D29" s="2">
        <v>235</v>
      </c>
      <c r="E29" s="177">
        <v>64.2</v>
      </c>
      <c r="F29" s="2">
        <v>131</v>
      </c>
      <c r="G29" s="177">
        <v>35.799999999999997</v>
      </c>
      <c r="H29" s="2">
        <v>366</v>
      </c>
      <c r="I29" s="177">
        <v>11.1</v>
      </c>
    </row>
    <row r="30" spans="2:9" ht="25.5" x14ac:dyDescent="0.25">
      <c r="B30" s="8"/>
      <c r="C30" s="13" t="s">
        <v>28</v>
      </c>
      <c r="D30" s="4">
        <v>181</v>
      </c>
      <c r="E30" s="24">
        <v>68.8</v>
      </c>
      <c r="F30" s="4">
        <v>82</v>
      </c>
      <c r="G30" s="24">
        <v>31.2</v>
      </c>
      <c r="H30" s="4">
        <v>263</v>
      </c>
      <c r="I30" s="24">
        <v>8</v>
      </c>
    </row>
    <row r="31" spans="2:9" x14ac:dyDescent="0.25">
      <c r="B31" s="8"/>
      <c r="C31" s="13" t="s">
        <v>23</v>
      </c>
      <c r="D31" s="4">
        <v>53</v>
      </c>
      <c r="E31" s="24">
        <v>62.4</v>
      </c>
      <c r="F31" s="4">
        <v>32</v>
      </c>
      <c r="G31" s="24">
        <v>37.6</v>
      </c>
      <c r="H31" s="4">
        <v>85</v>
      </c>
      <c r="I31" s="24">
        <v>2.6</v>
      </c>
    </row>
    <row r="32" spans="2:9" ht="15.75" thickBot="1" x14ac:dyDescent="0.3">
      <c r="B32" s="8"/>
      <c r="C32" s="13" t="s">
        <v>18</v>
      </c>
      <c r="D32" s="4">
        <v>1</v>
      </c>
      <c r="E32" s="24">
        <v>5.6</v>
      </c>
      <c r="F32" s="4">
        <v>17</v>
      </c>
      <c r="G32" s="24">
        <v>94.4</v>
      </c>
      <c r="H32" s="4">
        <v>18</v>
      </c>
      <c r="I32" s="24">
        <v>0.5</v>
      </c>
    </row>
    <row r="33" spans="2:9" ht="15.75" thickBot="1" x14ac:dyDescent="0.3">
      <c r="B33" s="11" t="s">
        <v>29</v>
      </c>
      <c r="C33" s="12"/>
      <c r="D33" s="2">
        <v>224</v>
      </c>
      <c r="E33" s="177">
        <v>69.8</v>
      </c>
      <c r="F33" s="2">
        <v>97</v>
      </c>
      <c r="G33" s="177">
        <v>30.2</v>
      </c>
      <c r="H33" s="2">
        <v>321</v>
      </c>
      <c r="I33" s="177">
        <v>9.8000000000000007</v>
      </c>
    </row>
    <row r="34" spans="2:9" x14ac:dyDescent="0.25">
      <c r="B34" s="8"/>
      <c r="C34" s="13" t="s">
        <v>30</v>
      </c>
      <c r="D34" s="4">
        <v>29</v>
      </c>
      <c r="E34" s="24">
        <v>63</v>
      </c>
      <c r="F34" s="4">
        <v>17</v>
      </c>
      <c r="G34" s="24">
        <v>37</v>
      </c>
      <c r="H34" s="4">
        <v>46</v>
      </c>
      <c r="I34" s="24">
        <v>1.4</v>
      </c>
    </row>
    <row r="35" spans="2:9" x14ac:dyDescent="0.25">
      <c r="B35" s="8"/>
      <c r="C35" s="13" t="s">
        <v>23</v>
      </c>
      <c r="D35" s="4">
        <v>102</v>
      </c>
      <c r="E35" s="24">
        <v>74.5</v>
      </c>
      <c r="F35" s="4">
        <v>35</v>
      </c>
      <c r="G35" s="24">
        <v>25.5</v>
      </c>
      <c r="H35" s="4">
        <v>137</v>
      </c>
      <c r="I35" s="24">
        <v>4.2</v>
      </c>
    </row>
    <row r="36" spans="2:9" x14ac:dyDescent="0.25">
      <c r="B36" s="8"/>
      <c r="C36" s="13" t="s">
        <v>31</v>
      </c>
      <c r="D36" s="4">
        <v>24</v>
      </c>
      <c r="E36" s="24">
        <v>45.3</v>
      </c>
      <c r="F36" s="4">
        <v>29</v>
      </c>
      <c r="G36" s="24">
        <v>54.7</v>
      </c>
      <c r="H36" s="4">
        <v>53</v>
      </c>
      <c r="I36" s="24">
        <v>1.6</v>
      </c>
    </row>
    <row r="37" spans="2:9" ht="15.75" thickBot="1" x14ac:dyDescent="0.3">
      <c r="B37" s="8"/>
      <c r="C37" s="13" t="s">
        <v>65</v>
      </c>
      <c r="D37" s="4">
        <v>69</v>
      </c>
      <c r="E37" s="24">
        <v>81.2</v>
      </c>
      <c r="F37" s="4">
        <v>16</v>
      </c>
      <c r="G37" s="24">
        <v>18.8</v>
      </c>
      <c r="H37" s="4">
        <v>85</v>
      </c>
      <c r="I37" s="24">
        <v>2.6</v>
      </c>
    </row>
    <row r="38" spans="2:9" ht="15.75" thickBot="1" x14ac:dyDescent="0.3">
      <c r="B38" s="11" t="s">
        <v>32</v>
      </c>
      <c r="C38" s="12"/>
      <c r="D38" s="2">
        <v>2011</v>
      </c>
      <c r="E38" s="177">
        <v>61.1</v>
      </c>
      <c r="F38" s="2">
        <v>1280</v>
      </c>
      <c r="G38" s="177">
        <v>38.9</v>
      </c>
      <c r="H38" s="2">
        <v>3291</v>
      </c>
      <c r="I38" s="177">
        <v>100</v>
      </c>
    </row>
    <row r="39" spans="2:9" x14ac:dyDescent="0.25">
      <c r="B39" s="8"/>
      <c r="C39" s="13" t="s">
        <v>33</v>
      </c>
      <c r="D39" s="4">
        <v>173</v>
      </c>
      <c r="E39" s="24">
        <v>64.3</v>
      </c>
      <c r="F39" s="4">
        <v>96</v>
      </c>
      <c r="G39" s="24">
        <v>35.700000000000003</v>
      </c>
      <c r="H39" s="4">
        <v>269</v>
      </c>
      <c r="I39" s="24">
        <v>8.1999999999999993</v>
      </c>
    </row>
    <row r="40" spans="2:9" x14ac:dyDescent="0.25">
      <c r="B40" s="8"/>
      <c r="C40" s="13" t="s">
        <v>34</v>
      </c>
      <c r="D40" s="4">
        <v>1143</v>
      </c>
      <c r="E40" s="24">
        <v>65.3</v>
      </c>
      <c r="F40" s="4">
        <v>607</v>
      </c>
      <c r="G40" s="24">
        <v>34.700000000000003</v>
      </c>
      <c r="H40" s="4">
        <v>1750</v>
      </c>
      <c r="I40" s="24">
        <v>53.2</v>
      </c>
    </row>
    <row r="41" spans="2:9" x14ac:dyDescent="0.25">
      <c r="B41" s="8"/>
      <c r="C41" s="13" t="s">
        <v>35</v>
      </c>
      <c r="D41" s="4">
        <v>81</v>
      </c>
      <c r="E41" s="24">
        <v>56.6</v>
      </c>
      <c r="F41" s="4">
        <v>62</v>
      </c>
      <c r="G41" s="24">
        <v>43.4</v>
      </c>
      <c r="H41" s="4">
        <v>143</v>
      </c>
      <c r="I41" s="24">
        <v>4.3</v>
      </c>
    </row>
    <row r="42" spans="2:9" x14ac:dyDescent="0.25">
      <c r="B42" s="8"/>
      <c r="C42" s="13" t="s">
        <v>36</v>
      </c>
      <c r="D42" s="4">
        <v>220</v>
      </c>
      <c r="E42" s="24">
        <v>36.299999999999997</v>
      </c>
      <c r="F42" s="4">
        <v>386</v>
      </c>
      <c r="G42" s="24">
        <v>63.7</v>
      </c>
      <c r="H42" s="4">
        <v>606</v>
      </c>
      <c r="I42" s="24">
        <v>18.399999999999999</v>
      </c>
    </row>
    <row r="43" spans="2:9" ht="15.75" thickBot="1" x14ac:dyDescent="0.3">
      <c r="B43" s="15"/>
      <c r="C43" s="16" t="s">
        <v>37</v>
      </c>
      <c r="D43" s="36">
        <v>394</v>
      </c>
      <c r="E43" s="37">
        <v>75.3</v>
      </c>
      <c r="F43" s="36">
        <v>129</v>
      </c>
      <c r="G43" s="37">
        <v>24.7</v>
      </c>
      <c r="H43" s="36">
        <v>523</v>
      </c>
      <c r="I43" s="37">
        <v>15.9</v>
      </c>
    </row>
    <row r="44" spans="2:9" x14ac:dyDescent="0.25">
      <c r="E44" s="34"/>
      <c r="G44" s="34"/>
      <c r="I44" s="34"/>
    </row>
  </sheetData>
  <mergeCells count="3"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P17" sqref="P17"/>
    </sheetView>
  </sheetViews>
  <sheetFormatPr baseColWidth="10" defaultRowHeight="15" x14ac:dyDescent="0.25"/>
  <sheetData>
    <row r="1" spans="1:1" ht="15.75" x14ac:dyDescent="0.25">
      <c r="A1" s="122" t="s">
        <v>607</v>
      </c>
    </row>
    <row r="2" spans="1:1" ht="15.75" x14ac:dyDescent="0.25">
      <c r="A2" s="122" t="s">
        <v>58</v>
      </c>
    </row>
    <row r="3" spans="1:1" ht="15.75" x14ac:dyDescent="0.25">
      <c r="A3" s="122" t="s">
        <v>680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sqref="A1:A2"/>
    </sheetView>
  </sheetViews>
  <sheetFormatPr baseColWidth="10" defaultRowHeight="15" x14ac:dyDescent="0.25"/>
  <cols>
    <col min="2" max="2" width="2.85546875" customWidth="1"/>
    <col min="3" max="3" width="24" customWidth="1"/>
    <col min="4" max="6" width="8.7109375" style="32" customWidth="1"/>
    <col min="7" max="9" width="8.85546875" customWidth="1"/>
  </cols>
  <sheetData>
    <row r="1" spans="1:9" ht="15.75" x14ac:dyDescent="0.25">
      <c r="A1" s="142" t="s">
        <v>682</v>
      </c>
    </row>
    <row r="2" spans="1:9" ht="15.75" x14ac:dyDescent="0.25">
      <c r="A2" s="142" t="s">
        <v>683</v>
      </c>
    </row>
    <row r="3" spans="1:9" x14ac:dyDescent="0.25">
      <c r="A3" s="3"/>
    </row>
    <row r="4" spans="1:9" ht="15.75" thickBot="1" x14ac:dyDescent="0.3">
      <c r="D4" s="69"/>
      <c r="E4" s="69"/>
      <c r="F4" s="69"/>
    </row>
    <row r="5" spans="1:9" ht="15.75" thickBot="1" x14ac:dyDescent="0.3">
      <c r="A5" s="7"/>
      <c r="B5" s="67"/>
      <c r="C5" s="191"/>
      <c r="D5" s="418" t="s">
        <v>211</v>
      </c>
      <c r="E5" s="418"/>
      <c r="F5" s="461"/>
      <c r="G5" s="418" t="s">
        <v>1080</v>
      </c>
      <c r="H5" s="418"/>
      <c r="I5" s="418"/>
    </row>
    <row r="6" spans="1:9" ht="15.75" thickBot="1" x14ac:dyDescent="0.3">
      <c r="A6" s="7"/>
      <c r="B6" s="66"/>
      <c r="C6" s="71"/>
      <c r="D6" s="179" t="s">
        <v>6</v>
      </c>
      <c r="E6" s="179" t="s">
        <v>7</v>
      </c>
      <c r="F6" s="457" t="s">
        <v>5</v>
      </c>
      <c r="G6" s="226" t="s">
        <v>6</v>
      </c>
      <c r="H6" s="226" t="s">
        <v>7</v>
      </c>
      <c r="I6" s="226" t="s">
        <v>5</v>
      </c>
    </row>
    <row r="7" spans="1:9" x14ac:dyDescent="0.25">
      <c r="A7" s="7"/>
      <c r="B7" s="67"/>
      <c r="C7" s="72" t="s">
        <v>33</v>
      </c>
      <c r="D7" s="73">
        <v>179</v>
      </c>
      <c r="E7" s="73">
        <v>162</v>
      </c>
      <c r="F7" s="458">
        <f>SUM(D7:E7)</f>
        <v>341</v>
      </c>
      <c r="G7" s="361">
        <v>18</v>
      </c>
      <c r="H7" s="361">
        <v>11</v>
      </c>
      <c r="I7" s="362">
        <v>29</v>
      </c>
    </row>
    <row r="8" spans="1:9" x14ac:dyDescent="0.25">
      <c r="A8" s="7"/>
      <c r="B8" s="67"/>
      <c r="C8" s="72" t="s">
        <v>34</v>
      </c>
      <c r="D8" s="73">
        <v>120</v>
      </c>
      <c r="E8" s="73">
        <v>133</v>
      </c>
      <c r="F8" s="458">
        <f>SUM(D8:E8)</f>
        <v>253</v>
      </c>
      <c r="G8" s="361">
        <v>9</v>
      </c>
      <c r="H8" s="361">
        <v>8</v>
      </c>
      <c r="I8" s="362">
        <v>17</v>
      </c>
    </row>
    <row r="9" spans="1:9" x14ac:dyDescent="0.25">
      <c r="A9" s="7"/>
      <c r="B9" s="67"/>
      <c r="C9" s="72" t="s">
        <v>35</v>
      </c>
      <c r="D9" s="73">
        <v>35</v>
      </c>
      <c r="E9" s="73">
        <v>59</v>
      </c>
      <c r="F9" s="458">
        <f>SUM(D9:E9)</f>
        <v>94</v>
      </c>
      <c r="G9" s="361">
        <v>9</v>
      </c>
      <c r="H9" s="361">
        <v>8</v>
      </c>
      <c r="I9" s="362">
        <v>17</v>
      </c>
    </row>
    <row r="10" spans="1:9" x14ac:dyDescent="0.25">
      <c r="A10" s="7"/>
      <c r="B10" s="67"/>
      <c r="C10" s="72" t="s">
        <v>36</v>
      </c>
      <c r="D10" s="73">
        <v>113</v>
      </c>
      <c r="E10" s="73">
        <v>215</v>
      </c>
      <c r="F10" s="458">
        <f>SUM(D10:E10)</f>
        <v>328</v>
      </c>
      <c r="G10" s="361">
        <v>17</v>
      </c>
      <c r="H10" s="361">
        <v>25</v>
      </c>
      <c r="I10" s="362">
        <v>42</v>
      </c>
    </row>
    <row r="11" spans="1:9" ht="15.75" thickBot="1" x14ac:dyDescent="0.3">
      <c r="A11" s="7"/>
      <c r="B11" s="66"/>
      <c r="C11" s="74" t="s">
        <v>37</v>
      </c>
      <c r="D11" s="75">
        <v>258</v>
      </c>
      <c r="E11" s="75">
        <v>119</v>
      </c>
      <c r="F11" s="459">
        <f>SUM(D11:E11)</f>
        <v>377</v>
      </c>
      <c r="G11" s="363">
        <v>12</v>
      </c>
      <c r="H11" s="363">
        <v>9</v>
      </c>
      <c r="I11" s="364">
        <v>21</v>
      </c>
    </row>
    <row r="12" spans="1:9" ht="15.75" thickBot="1" x14ac:dyDescent="0.3">
      <c r="A12" s="7"/>
      <c r="B12" s="39" t="s">
        <v>212</v>
      </c>
      <c r="C12" s="71"/>
      <c r="D12" s="180">
        <f>SUM(D7:D11)</f>
        <v>705</v>
      </c>
      <c r="E12" s="77">
        <f>SUM(E7:E11)</f>
        <v>688</v>
      </c>
      <c r="F12" s="460">
        <f>SUM(F7:F11)</f>
        <v>1393</v>
      </c>
      <c r="G12" s="365">
        <f t="shared" ref="G12:H12" si="0">SUM(G7:G11)</f>
        <v>65</v>
      </c>
      <c r="H12" s="365">
        <f t="shared" si="0"/>
        <v>61</v>
      </c>
      <c r="I12" s="365">
        <f>SUM(I7:I11)</f>
        <v>126</v>
      </c>
    </row>
  </sheetData>
  <mergeCells count="2">
    <mergeCell ref="D5:F5"/>
    <mergeCell ref="G5:I5"/>
  </mergeCells>
  <pageMargins left="0.7" right="0.7" top="0.75" bottom="0.75" header="0.3" footer="0.3"/>
  <pageSetup paperSize="9" orientation="portrait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N20" sqref="N20"/>
    </sheetView>
  </sheetViews>
  <sheetFormatPr baseColWidth="10" defaultColWidth="9.140625" defaultRowHeight="15" x14ac:dyDescent="0.25"/>
  <cols>
    <col min="1" max="3" width="9.140625" style="33"/>
    <col min="4" max="4" width="28.5703125" style="33" customWidth="1"/>
    <col min="5" max="5" width="15" style="33" customWidth="1"/>
    <col min="6" max="16384" width="9.140625" style="33"/>
  </cols>
  <sheetData>
    <row r="1" spans="1:1" ht="15.75" x14ac:dyDescent="0.25">
      <c r="A1" s="142" t="s">
        <v>682</v>
      </c>
    </row>
    <row r="2" spans="1:1" ht="15.75" x14ac:dyDescent="0.25">
      <c r="A2" s="142" t="s">
        <v>683</v>
      </c>
    </row>
    <row r="3" spans="1:1" x14ac:dyDescent="0.25">
      <c r="A3" s="15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A2"/>
    </sheetView>
  </sheetViews>
  <sheetFormatPr baseColWidth="10" defaultRowHeight="15" x14ac:dyDescent="0.25"/>
  <cols>
    <col min="1" max="1" width="11.42578125" style="33"/>
    <col min="2" max="2" width="3.140625" style="33" customWidth="1"/>
    <col min="3" max="3" width="24.140625" style="33" customWidth="1"/>
    <col min="4" max="6" width="10" style="68" customWidth="1"/>
    <col min="7" max="16384" width="11.42578125" style="33"/>
  </cols>
  <sheetData>
    <row r="1" spans="1:6" ht="15.75" x14ac:dyDescent="0.25">
      <c r="A1" s="192" t="s">
        <v>682</v>
      </c>
    </row>
    <row r="2" spans="1:6" ht="15.75" x14ac:dyDescent="0.25">
      <c r="A2" s="192" t="s">
        <v>684</v>
      </c>
    </row>
    <row r="3" spans="1:6" ht="15.75" x14ac:dyDescent="0.25">
      <c r="A3" s="175"/>
    </row>
    <row r="4" spans="1:6" ht="15.75" thickBot="1" x14ac:dyDescent="0.3">
      <c r="A4" s="19"/>
      <c r="B4"/>
      <c r="C4"/>
      <c r="D4" s="32"/>
      <c r="E4" s="32"/>
      <c r="F4" s="32"/>
    </row>
    <row r="5" spans="1:6" ht="15.75" thickBot="1" x14ac:dyDescent="0.3">
      <c r="A5" s="19"/>
      <c r="B5" s="67"/>
      <c r="C5" s="191"/>
      <c r="D5" s="418" t="s">
        <v>211</v>
      </c>
      <c r="E5" s="418"/>
      <c r="F5" s="418"/>
    </row>
    <row r="6" spans="1:6" ht="15.75" thickBot="1" x14ac:dyDescent="0.3">
      <c r="A6" s="19"/>
      <c r="B6" s="66"/>
      <c r="C6" s="71"/>
      <c r="D6" s="179" t="s">
        <v>6</v>
      </c>
      <c r="E6" s="179" t="s">
        <v>7</v>
      </c>
      <c r="F6" s="180" t="s">
        <v>5</v>
      </c>
    </row>
    <row r="7" spans="1:6" x14ac:dyDescent="0.25">
      <c r="A7" s="19"/>
      <c r="B7" s="67"/>
      <c r="C7" s="72" t="s">
        <v>33</v>
      </c>
      <c r="D7" s="73">
        <v>4</v>
      </c>
      <c r="E7" s="73">
        <v>3</v>
      </c>
      <c r="F7" s="78">
        <f>SUM(D7:E7)</f>
        <v>7</v>
      </c>
    </row>
    <row r="8" spans="1:6" x14ac:dyDescent="0.25">
      <c r="A8" s="19"/>
      <c r="B8" s="67"/>
      <c r="C8" s="72" t="s">
        <v>34</v>
      </c>
      <c r="D8" s="73">
        <v>74</v>
      </c>
      <c r="E8" s="73">
        <v>27</v>
      </c>
      <c r="F8" s="78">
        <f>SUM(D8:E8)</f>
        <v>101</v>
      </c>
    </row>
    <row r="9" spans="1:6" x14ac:dyDescent="0.25">
      <c r="A9" s="19"/>
      <c r="B9" s="67"/>
      <c r="C9" s="72" t="s">
        <v>36</v>
      </c>
      <c r="D9" s="73">
        <v>13</v>
      </c>
      <c r="E9" s="73">
        <v>15</v>
      </c>
      <c r="F9" s="78">
        <f>SUM(D9:E9)</f>
        <v>28</v>
      </c>
    </row>
    <row r="10" spans="1:6" ht="15.75" thickBot="1" x14ac:dyDescent="0.3">
      <c r="A10" s="19"/>
      <c r="B10" s="66"/>
      <c r="C10" s="74" t="s">
        <v>37</v>
      </c>
      <c r="D10" s="75">
        <v>146</v>
      </c>
      <c r="E10" s="75">
        <v>55</v>
      </c>
      <c r="F10" s="79">
        <f>SUM(D10:E10)</f>
        <v>201</v>
      </c>
    </row>
    <row r="11" spans="1:6" ht="15.75" thickBot="1" x14ac:dyDescent="0.3">
      <c r="A11" s="19"/>
      <c r="B11" s="39" t="s">
        <v>212</v>
      </c>
      <c r="C11" s="71"/>
      <c r="D11" s="180">
        <f>SUM(D7:D10)</f>
        <v>237</v>
      </c>
      <c r="E11" s="77">
        <f>SUM(E7:E10)</f>
        <v>100</v>
      </c>
      <c r="F11" s="180">
        <f>SUM(F7:F10)</f>
        <v>337</v>
      </c>
    </row>
  </sheetData>
  <mergeCells count="1">
    <mergeCell ref="D5:F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P26" sqref="P26"/>
    </sheetView>
  </sheetViews>
  <sheetFormatPr baseColWidth="10" defaultRowHeight="15" x14ac:dyDescent="0.25"/>
  <cols>
    <col min="1" max="4" width="11.42578125" style="33"/>
    <col min="5" max="5" width="27.5703125" style="33" customWidth="1"/>
    <col min="6" max="16384" width="11.42578125" style="33"/>
  </cols>
  <sheetData>
    <row r="1" spans="1:1" ht="15.75" x14ac:dyDescent="0.25">
      <c r="A1" s="192" t="s">
        <v>682</v>
      </c>
    </row>
    <row r="2" spans="1:1" ht="15.75" x14ac:dyDescent="0.25">
      <c r="A2" s="192" t="s">
        <v>684</v>
      </c>
    </row>
    <row r="3" spans="1:1" x14ac:dyDescent="0.25">
      <c r="A3" s="462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sqref="A1:A3"/>
    </sheetView>
  </sheetViews>
  <sheetFormatPr baseColWidth="10" defaultRowHeight="15" x14ac:dyDescent="0.25"/>
  <cols>
    <col min="1" max="1" width="13.7109375" customWidth="1"/>
    <col min="2" max="2" width="3.7109375" style="8" customWidth="1"/>
    <col min="3" max="3" width="58.42578125" style="7" customWidth="1"/>
    <col min="4" max="9" width="11.42578125" style="80"/>
  </cols>
  <sheetData>
    <row r="1" spans="1:9" ht="15.75" x14ac:dyDescent="0.25">
      <c r="A1" s="192" t="s">
        <v>682</v>
      </c>
    </row>
    <row r="2" spans="1:9" ht="15.75" x14ac:dyDescent="0.25">
      <c r="A2" s="192" t="s">
        <v>213</v>
      </c>
    </row>
    <row r="3" spans="1:9" ht="15.75" x14ac:dyDescent="0.25">
      <c r="A3" s="192" t="s">
        <v>685</v>
      </c>
    </row>
    <row r="5" spans="1:9" ht="15.75" thickBot="1" x14ac:dyDescent="0.3">
      <c r="D5" s="81"/>
      <c r="E5" s="81"/>
      <c r="F5" s="81"/>
      <c r="G5" s="81"/>
      <c r="H5" s="81"/>
      <c r="I5" s="81"/>
    </row>
    <row r="6" spans="1:9" ht="15.75" customHeight="1" thickBot="1" x14ac:dyDescent="0.3">
      <c r="D6" s="419" t="s">
        <v>43</v>
      </c>
      <c r="E6" s="419"/>
      <c r="F6" s="419" t="s">
        <v>211</v>
      </c>
      <c r="G6" s="419"/>
      <c r="H6" s="419" t="s">
        <v>214</v>
      </c>
      <c r="I6" s="419"/>
    </row>
    <row r="7" spans="1:9" ht="15.75" thickBot="1" x14ac:dyDescent="0.3">
      <c r="B7" s="182"/>
      <c r="C7" s="10"/>
      <c r="D7" s="179" t="s">
        <v>6</v>
      </c>
      <c r="E7" s="179" t="s">
        <v>7</v>
      </c>
      <c r="F7" s="179" t="s">
        <v>6</v>
      </c>
      <c r="G7" s="179" t="s">
        <v>7</v>
      </c>
      <c r="H7" s="179" t="s">
        <v>6</v>
      </c>
      <c r="I7" s="179" t="s">
        <v>7</v>
      </c>
    </row>
    <row r="8" spans="1:9" ht="15.75" thickBot="1" x14ac:dyDescent="0.3">
      <c r="B8" s="11" t="s">
        <v>8</v>
      </c>
      <c r="C8" s="65"/>
      <c r="D8" s="193">
        <v>406</v>
      </c>
      <c r="E8" s="193">
        <v>308</v>
      </c>
      <c r="F8" s="193">
        <v>523</v>
      </c>
      <c r="G8" s="193">
        <v>474</v>
      </c>
      <c r="H8" s="193">
        <v>26338</v>
      </c>
      <c r="I8" s="193">
        <v>21851</v>
      </c>
    </row>
    <row r="9" spans="1:9" x14ac:dyDescent="0.25">
      <c r="B9" s="194"/>
      <c r="C9" s="13" t="s">
        <v>9</v>
      </c>
      <c r="D9" s="82">
        <v>13</v>
      </c>
      <c r="E9" s="82">
        <v>9</v>
      </c>
      <c r="F9" s="82">
        <v>14</v>
      </c>
      <c r="G9" s="82">
        <v>9</v>
      </c>
      <c r="H9" s="82">
        <v>768</v>
      </c>
      <c r="I9" s="82">
        <v>540</v>
      </c>
    </row>
    <row r="10" spans="1:9" x14ac:dyDescent="0.25">
      <c r="B10" s="194"/>
      <c r="C10" s="13" t="s">
        <v>10</v>
      </c>
      <c r="D10" s="82">
        <v>10</v>
      </c>
      <c r="E10" s="82">
        <v>11</v>
      </c>
      <c r="F10" s="82">
        <v>13</v>
      </c>
      <c r="G10" s="82">
        <v>13</v>
      </c>
      <c r="H10" s="82">
        <v>635</v>
      </c>
      <c r="I10" s="82">
        <v>582</v>
      </c>
    </row>
    <row r="11" spans="1:9" x14ac:dyDescent="0.25">
      <c r="B11" s="194"/>
      <c r="C11" s="13" t="s">
        <v>11</v>
      </c>
      <c r="D11" s="82">
        <v>20</v>
      </c>
      <c r="E11" s="82">
        <v>13</v>
      </c>
      <c r="F11" s="82">
        <v>25</v>
      </c>
      <c r="G11" s="82">
        <v>16</v>
      </c>
      <c r="H11" s="82">
        <v>1261.5</v>
      </c>
      <c r="I11" s="82">
        <v>792</v>
      </c>
    </row>
    <row r="12" spans="1:9" x14ac:dyDescent="0.25">
      <c r="B12" s="194"/>
      <c r="C12" s="13" t="s">
        <v>12</v>
      </c>
      <c r="D12" s="82">
        <v>30</v>
      </c>
      <c r="E12" s="82">
        <v>17</v>
      </c>
      <c r="F12" s="82">
        <v>48</v>
      </c>
      <c r="G12" s="82">
        <v>48</v>
      </c>
      <c r="H12" s="82">
        <v>2316</v>
      </c>
      <c r="I12" s="82">
        <v>1956</v>
      </c>
    </row>
    <row r="13" spans="1:9" x14ac:dyDescent="0.25">
      <c r="B13" s="194"/>
      <c r="C13" s="13" t="s">
        <v>13</v>
      </c>
      <c r="D13" s="82">
        <v>54</v>
      </c>
      <c r="E13" s="82">
        <v>11</v>
      </c>
      <c r="F13" s="82">
        <v>67</v>
      </c>
      <c r="G13" s="82">
        <v>11</v>
      </c>
      <c r="H13" s="82">
        <v>3453</v>
      </c>
      <c r="I13" s="82">
        <v>636</v>
      </c>
    </row>
    <row r="14" spans="1:9" x14ac:dyDescent="0.25">
      <c r="B14" s="194"/>
      <c r="C14" s="13" t="s">
        <v>14</v>
      </c>
      <c r="D14" s="82">
        <v>13</v>
      </c>
      <c r="E14" s="82">
        <v>1</v>
      </c>
      <c r="F14" s="82">
        <v>14</v>
      </c>
      <c r="G14" s="82">
        <v>2</v>
      </c>
      <c r="H14" s="82">
        <v>781</v>
      </c>
      <c r="I14" s="82">
        <v>67</v>
      </c>
    </row>
    <row r="15" spans="1:9" x14ac:dyDescent="0.25">
      <c r="B15" s="194"/>
      <c r="C15" s="13" t="s">
        <v>15</v>
      </c>
      <c r="D15" s="82">
        <v>34</v>
      </c>
      <c r="E15" s="82">
        <v>11</v>
      </c>
      <c r="F15" s="82">
        <v>45</v>
      </c>
      <c r="G15" s="82">
        <v>12</v>
      </c>
      <c r="H15" s="82">
        <v>2157</v>
      </c>
      <c r="I15" s="82">
        <v>662</v>
      </c>
    </row>
    <row r="16" spans="1:9" x14ac:dyDescent="0.25">
      <c r="B16" s="194"/>
      <c r="C16" s="13" t="s">
        <v>16</v>
      </c>
      <c r="D16" s="82">
        <v>14</v>
      </c>
      <c r="E16" s="82">
        <v>7</v>
      </c>
      <c r="F16" s="82">
        <v>17</v>
      </c>
      <c r="G16" s="82">
        <v>8</v>
      </c>
      <c r="H16" s="82">
        <v>901</v>
      </c>
      <c r="I16" s="82">
        <v>438</v>
      </c>
    </row>
    <row r="17" spans="2:9" x14ac:dyDescent="0.25">
      <c r="B17" s="194"/>
      <c r="C17" s="13" t="s">
        <v>18</v>
      </c>
      <c r="D17" s="82">
        <v>1</v>
      </c>
      <c r="E17" s="82">
        <v>4</v>
      </c>
      <c r="F17" s="82">
        <v>4</v>
      </c>
      <c r="G17" s="82">
        <v>11</v>
      </c>
      <c r="H17" s="82">
        <v>150</v>
      </c>
      <c r="I17" s="82">
        <v>363</v>
      </c>
    </row>
    <row r="18" spans="2:9" x14ac:dyDescent="0.25">
      <c r="B18" s="194"/>
      <c r="C18" s="13" t="s">
        <v>17</v>
      </c>
      <c r="D18" s="82">
        <v>60</v>
      </c>
      <c r="E18" s="82">
        <v>91</v>
      </c>
      <c r="F18" s="82">
        <v>96</v>
      </c>
      <c r="G18" s="82">
        <v>185</v>
      </c>
      <c r="H18" s="82">
        <v>4437</v>
      </c>
      <c r="I18" s="82">
        <v>7402.5</v>
      </c>
    </row>
    <row r="19" spans="2:9" x14ac:dyDescent="0.25">
      <c r="B19" s="194"/>
      <c r="C19" s="13" t="s">
        <v>19</v>
      </c>
      <c r="D19" s="82">
        <v>14</v>
      </c>
      <c r="E19" s="82">
        <v>10</v>
      </c>
      <c r="F19" s="82">
        <v>17</v>
      </c>
      <c r="G19" s="82">
        <v>15</v>
      </c>
      <c r="H19" s="82">
        <v>873</v>
      </c>
      <c r="I19" s="82">
        <v>696</v>
      </c>
    </row>
    <row r="20" spans="2:9" x14ac:dyDescent="0.25">
      <c r="B20" s="194"/>
      <c r="C20" s="13" t="s">
        <v>20</v>
      </c>
      <c r="D20" s="82">
        <v>3</v>
      </c>
      <c r="E20" s="82">
        <v>21</v>
      </c>
      <c r="F20" s="82">
        <v>3</v>
      </c>
      <c r="G20" s="82">
        <v>33</v>
      </c>
      <c r="H20" s="82">
        <v>150</v>
      </c>
      <c r="I20" s="82">
        <v>1566</v>
      </c>
    </row>
    <row r="21" spans="2:9" ht="15.75" thickBot="1" x14ac:dyDescent="0.3">
      <c r="B21" s="194"/>
      <c r="C21" s="13" t="s">
        <v>56</v>
      </c>
      <c r="D21" s="82">
        <v>140</v>
      </c>
      <c r="E21" s="82">
        <v>102</v>
      </c>
      <c r="F21" s="82">
        <v>160</v>
      </c>
      <c r="G21" s="82">
        <v>111</v>
      </c>
      <c r="H21" s="82">
        <v>8455.5</v>
      </c>
      <c r="I21" s="82">
        <v>6150.5</v>
      </c>
    </row>
    <row r="22" spans="2:9" ht="15.75" thickBot="1" x14ac:dyDescent="0.3">
      <c r="B22" s="11" t="s">
        <v>21</v>
      </c>
      <c r="C22" s="65"/>
      <c r="D22" s="193">
        <v>12</v>
      </c>
      <c r="E22" s="193">
        <v>10</v>
      </c>
      <c r="F22" s="193">
        <v>16</v>
      </c>
      <c r="G22" s="193">
        <v>18</v>
      </c>
      <c r="H22" s="193">
        <v>779</v>
      </c>
      <c r="I22" s="193">
        <v>740</v>
      </c>
    </row>
    <row r="23" spans="2:9" x14ac:dyDescent="0.25">
      <c r="B23" s="195"/>
      <c r="C23" s="13" t="s">
        <v>22</v>
      </c>
      <c r="D23" s="83">
        <v>4</v>
      </c>
      <c r="E23" s="83">
        <v>1</v>
      </c>
      <c r="F23" s="83">
        <v>5</v>
      </c>
      <c r="G23" s="83">
        <v>1</v>
      </c>
      <c r="H23" s="83">
        <v>246</v>
      </c>
      <c r="I23" s="83">
        <v>60</v>
      </c>
    </row>
    <row r="24" spans="2:9" x14ac:dyDescent="0.25">
      <c r="B24" s="194"/>
      <c r="C24" s="13" t="s">
        <v>25</v>
      </c>
      <c r="D24" s="82">
        <v>6</v>
      </c>
      <c r="E24" s="82">
        <v>3</v>
      </c>
      <c r="F24" s="82">
        <v>7</v>
      </c>
      <c r="G24" s="82">
        <v>7</v>
      </c>
      <c r="H24" s="82">
        <v>353</v>
      </c>
      <c r="I24" s="82">
        <v>212</v>
      </c>
    </row>
    <row r="25" spans="2:9" ht="15.75" thickBot="1" x14ac:dyDescent="0.3">
      <c r="C25" s="13" t="s">
        <v>26</v>
      </c>
      <c r="D25" s="80">
        <v>2</v>
      </c>
      <c r="E25" s="80">
        <v>6</v>
      </c>
      <c r="F25" s="80">
        <v>4</v>
      </c>
      <c r="G25" s="80">
        <v>10</v>
      </c>
      <c r="H25" s="80">
        <v>180</v>
      </c>
      <c r="I25" s="80">
        <v>468</v>
      </c>
    </row>
    <row r="26" spans="2:9" ht="15.75" thickBot="1" x14ac:dyDescent="0.3">
      <c r="B26" s="11" t="s">
        <v>27</v>
      </c>
      <c r="C26" s="65"/>
      <c r="D26" s="193">
        <v>31</v>
      </c>
      <c r="E26" s="193">
        <v>18</v>
      </c>
      <c r="F26" s="193">
        <v>33</v>
      </c>
      <c r="G26" s="193">
        <v>19</v>
      </c>
      <c r="H26" s="193">
        <v>1843</v>
      </c>
      <c r="I26" s="193">
        <v>1080</v>
      </c>
    </row>
    <row r="27" spans="2:9" x14ac:dyDescent="0.25">
      <c r="B27" s="194"/>
      <c r="C27" s="13" t="s">
        <v>28</v>
      </c>
      <c r="D27" s="82">
        <v>14</v>
      </c>
      <c r="E27" s="82">
        <v>6</v>
      </c>
      <c r="F27" s="82">
        <v>16</v>
      </c>
      <c r="G27" s="82">
        <v>7</v>
      </c>
      <c r="H27" s="82">
        <v>823</v>
      </c>
      <c r="I27" s="82">
        <v>360</v>
      </c>
    </row>
    <row r="28" spans="2:9" ht="15.75" thickBot="1" x14ac:dyDescent="0.3">
      <c r="B28" s="194"/>
      <c r="C28" s="13" t="s">
        <v>23</v>
      </c>
      <c r="D28" s="82">
        <v>17</v>
      </c>
      <c r="E28" s="82">
        <v>12</v>
      </c>
      <c r="F28" s="82">
        <v>17</v>
      </c>
      <c r="G28" s="82">
        <v>12</v>
      </c>
      <c r="H28" s="82">
        <v>1020</v>
      </c>
      <c r="I28" s="82">
        <v>720</v>
      </c>
    </row>
    <row r="29" spans="2:9" ht="15.75" thickBot="1" x14ac:dyDescent="0.3">
      <c r="B29" s="11" t="s">
        <v>29</v>
      </c>
      <c r="C29" s="65"/>
      <c r="D29" s="193">
        <v>69</v>
      </c>
      <c r="E29" s="193">
        <v>57</v>
      </c>
      <c r="F29" s="193">
        <v>84</v>
      </c>
      <c r="G29" s="193">
        <v>81</v>
      </c>
      <c r="H29" s="193">
        <v>3991</v>
      </c>
      <c r="I29" s="193">
        <v>3149</v>
      </c>
    </row>
    <row r="30" spans="2:9" x14ac:dyDescent="0.25">
      <c r="B30" s="194"/>
      <c r="C30" s="13" t="s">
        <v>23</v>
      </c>
      <c r="D30" s="82">
        <v>28</v>
      </c>
      <c r="E30" s="82">
        <v>8</v>
      </c>
      <c r="F30" s="82">
        <v>29</v>
      </c>
      <c r="G30" s="82">
        <v>8</v>
      </c>
      <c r="H30" s="82">
        <v>1692</v>
      </c>
      <c r="I30" s="82">
        <v>480</v>
      </c>
    </row>
    <row r="31" spans="2:9" ht="15.75" thickBot="1" x14ac:dyDescent="0.3">
      <c r="C31" s="7" t="s">
        <v>31</v>
      </c>
      <c r="D31" s="80">
        <v>41</v>
      </c>
      <c r="E31" s="80">
        <v>49</v>
      </c>
      <c r="F31" s="80">
        <v>55</v>
      </c>
      <c r="G31" s="80">
        <v>73</v>
      </c>
      <c r="H31" s="80">
        <v>2299</v>
      </c>
      <c r="I31" s="80">
        <v>2669</v>
      </c>
    </row>
    <row r="32" spans="2:9" ht="15.75" thickBot="1" x14ac:dyDescent="0.3">
      <c r="B32" s="11" t="s">
        <v>32</v>
      </c>
      <c r="C32" s="65"/>
      <c r="D32" s="193">
        <v>518</v>
      </c>
      <c r="E32" s="193">
        <v>393</v>
      </c>
      <c r="F32" s="193">
        <v>656</v>
      </c>
      <c r="G32" s="193">
        <v>592</v>
      </c>
      <c r="H32" s="193">
        <v>32951</v>
      </c>
      <c r="I32" s="193">
        <v>26820</v>
      </c>
    </row>
    <row r="33" spans="2:9" x14ac:dyDescent="0.25">
      <c r="B33" s="194"/>
      <c r="C33" s="13" t="s">
        <v>33</v>
      </c>
      <c r="D33" s="82">
        <v>41</v>
      </c>
      <c r="E33" s="82">
        <v>25</v>
      </c>
      <c r="F33" s="82">
        <v>58</v>
      </c>
      <c r="G33" s="82">
        <v>34</v>
      </c>
      <c r="H33" s="82">
        <v>2577</v>
      </c>
      <c r="I33" s="82">
        <v>1543</v>
      </c>
    </row>
    <row r="34" spans="2:9" x14ac:dyDescent="0.25">
      <c r="B34" s="194"/>
      <c r="C34" s="13" t="s">
        <v>34</v>
      </c>
      <c r="D34" s="82">
        <v>301</v>
      </c>
      <c r="E34" s="82">
        <v>162</v>
      </c>
      <c r="F34" s="82">
        <v>355</v>
      </c>
      <c r="G34" s="82">
        <v>203</v>
      </c>
      <c r="H34" s="82">
        <v>18848</v>
      </c>
      <c r="I34" s="82">
        <v>10556</v>
      </c>
    </row>
    <row r="35" spans="2:9" x14ac:dyDescent="0.25">
      <c r="B35" s="194"/>
      <c r="C35" s="13" t="s">
        <v>35</v>
      </c>
      <c r="D35" s="82">
        <v>13</v>
      </c>
      <c r="E35" s="82">
        <v>10</v>
      </c>
      <c r="F35" s="82">
        <v>14</v>
      </c>
      <c r="G35" s="82">
        <v>10</v>
      </c>
      <c r="H35" s="82">
        <v>768</v>
      </c>
      <c r="I35" s="82">
        <v>600</v>
      </c>
    </row>
    <row r="36" spans="2:9" x14ac:dyDescent="0.25">
      <c r="B36" s="194"/>
      <c r="C36" s="13" t="s">
        <v>36</v>
      </c>
      <c r="D36" s="82">
        <v>121</v>
      </c>
      <c r="E36" s="82">
        <v>181</v>
      </c>
      <c r="F36" s="82">
        <v>179</v>
      </c>
      <c r="G36" s="82">
        <v>327</v>
      </c>
      <c r="H36" s="82">
        <v>8089</v>
      </c>
      <c r="I36" s="82">
        <v>13164.5</v>
      </c>
    </row>
    <row r="37" spans="2:9" ht="15.75" thickBot="1" x14ac:dyDescent="0.3">
      <c r="B37" s="38"/>
      <c r="C37" s="16" t="s">
        <v>37</v>
      </c>
      <c r="D37" s="196">
        <v>42</v>
      </c>
      <c r="E37" s="196">
        <v>15</v>
      </c>
      <c r="F37" s="196">
        <v>50</v>
      </c>
      <c r="G37" s="196">
        <v>18</v>
      </c>
      <c r="H37" s="196">
        <v>2669</v>
      </c>
      <c r="I37" s="196">
        <v>956.5</v>
      </c>
    </row>
  </sheetData>
  <mergeCells count="3"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>
      <selection activeCell="B2" sqref="B2"/>
    </sheetView>
  </sheetViews>
  <sheetFormatPr baseColWidth="10" defaultRowHeight="15" x14ac:dyDescent="0.25"/>
  <cols>
    <col min="1" max="1" width="11.42578125" style="33"/>
    <col min="2" max="2" width="11.42578125" style="123"/>
    <col min="3" max="16384" width="11.42578125" style="33"/>
  </cols>
  <sheetData>
    <row r="1" spans="1:1" ht="15.75" x14ac:dyDescent="0.25">
      <c r="A1" s="192" t="s">
        <v>682</v>
      </c>
    </row>
    <row r="2" spans="1:1" ht="15.75" x14ac:dyDescent="0.25">
      <c r="A2" s="192" t="s">
        <v>213</v>
      </c>
    </row>
    <row r="3" spans="1:1" ht="15.75" x14ac:dyDescent="0.25">
      <c r="A3" s="192" t="s">
        <v>685</v>
      </c>
    </row>
    <row r="6" spans="1:1" ht="15.75" customHeight="1" x14ac:dyDescent="0.25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activeCell="P32" sqref="P32"/>
    </sheetView>
  </sheetViews>
  <sheetFormatPr baseColWidth="10" defaultRowHeight="15" x14ac:dyDescent="0.25"/>
  <cols>
    <col min="2" max="2" width="3.7109375" style="8" customWidth="1"/>
    <col min="3" max="3" width="43.28515625" style="7" customWidth="1"/>
    <col min="4" max="11" width="7.85546875" style="60" customWidth="1"/>
  </cols>
  <sheetData>
    <row r="1" spans="1:13" ht="15.75" x14ac:dyDescent="0.25">
      <c r="A1" s="192" t="s">
        <v>682</v>
      </c>
    </row>
    <row r="2" spans="1:13" ht="15.75" x14ac:dyDescent="0.25">
      <c r="A2" s="192" t="s">
        <v>213</v>
      </c>
    </row>
    <row r="3" spans="1:13" ht="15.75" x14ac:dyDescent="0.25">
      <c r="A3" s="192" t="s">
        <v>686</v>
      </c>
    </row>
    <row r="5" spans="1:13" ht="15.75" thickBot="1" x14ac:dyDescent="0.3">
      <c r="D5" s="186"/>
      <c r="E5" s="186"/>
      <c r="F5" s="186"/>
      <c r="G5" s="186"/>
      <c r="H5" s="186"/>
      <c r="I5" s="186"/>
      <c r="J5" s="186"/>
      <c r="K5" s="186"/>
    </row>
    <row r="6" spans="1:13" x14ac:dyDescent="0.25">
      <c r="D6" s="416" t="s">
        <v>59</v>
      </c>
      <c r="E6" s="416"/>
      <c r="F6" s="416" t="s">
        <v>60</v>
      </c>
      <c r="G6" s="416"/>
      <c r="H6" s="415" t="s">
        <v>61</v>
      </c>
      <c r="I6" s="415"/>
      <c r="J6" s="416" t="s">
        <v>62</v>
      </c>
      <c r="K6" s="416"/>
    </row>
    <row r="7" spans="1:13" ht="15.75" thickBot="1" x14ac:dyDescent="0.3">
      <c r="B7" s="182"/>
      <c r="C7" s="10"/>
      <c r="D7" s="197" t="s">
        <v>51</v>
      </c>
      <c r="E7" s="197" t="s">
        <v>52</v>
      </c>
      <c r="F7" s="197" t="s">
        <v>51</v>
      </c>
      <c r="G7" s="197" t="s">
        <v>52</v>
      </c>
      <c r="H7" s="197" t="s">
        <v>51</v>
      </c>
      <c r="I7" s="197" t="s">
        <v>52</v>
      </c>
      <c r="J7" s="197" t="s">
        <v>51</v>
      </c>
      <c r="K7" s="197" t="s">
        <v>52</v>
      </c>
    </row>
    <row r="8" spans="1:13" ht="15.75" thickBot="1" x14ac:dyDescent="0.3">
      <c r="B8" s="11" t="s">
        <v>8</v>
      </c>
      <c r="C8" s="65"/>
      <c r="D8" s="59">
        <v>96.5</v>
      </c>
      <c r="E8" s="59">
        <v>96.1</v>
      </c>
      <c r="F8" s="59">
        <v>14.8</v>
      </c>
      <c r="G8" s="59">
        <v>22.5</v>
      </c>
      <c r="H8" s="59">
        <v>49.3</v>
      </c>
      <c r="I8" s="59">
        <v>44.7</v>
      </c>
      <c r="J8" s="59">
        <v>35.4</v>
      </c>
      <c r="K8" s="59">
        <v>30.8</v>
      </c>
      <c r="L8" s="64"/>
      <c r="M8" s="64"/>
    </row>
    <row r="9" spans="1:13" x14ac:dyDescent="0.25">
      <c r="B9" s="194"/>
      <c r="C9" s="13" t="s">
        <v>9</v>
      </c>
      <c r="D9" s="24">
        <v>100</v>
      </c>
      <c r="E9" s="24">
        <v>98</v>
      </c>
      <c r="F9" s="24">
        <v>2</v>
      </c>
      <c r="G9" s="24">
        <v>3.1</v>
      </c>
      <c r="H9" s="24">
        <v>48.4</v>
      </c>
      <c r="I9" s="24">
        <v>32.299999999999997</v>
      </c>
      <c r="J9" s="24">
        <v>49.7</v>
      </c>
      <c r="K9" s="24">
        <v>64.599999999999994</v>
      </c>
      <c r="L9" s="64"/>
      <c r="M9" s="64"/>
    </row>
    <row r="10" spans="1:13" x14ac:dyDescent="0.25">
      <c r="B10" s="194"/>
      <c r="C10" s="13" t="s">
        <v>10</v>
      </c>
      <c r="D10" s="24">
        <v>97.9</v>
      </c>
      <c r="E10" s="24">
        <v>98.2</v>
      </c>
      <c r="F10" s="24">
        <v>18.399999999999999</v>
      </c>
      <c r="G10" s="24">
        <v>20</v>
      </c>
      <c r="H10" s="24">
        <v>48.9</v>
      </c>
      <c r="I10" s="24">
        <v>41.9</v>
      </c>
      <c r="J10" s="24">
        <v>31.9</v>
      </c>
      <c r="K10" s="24">
        <v>37.5</v>
      </c>
      <c r="L10" s="64"/>
      <c r="M10" s="64"/>
    </row>
    <row r="11" spans="1:13" x14ac:dyDescent="0.25">
      <c r="B11" s="194"/>
      <c r="C11" s="13" t="s">
        <v>11</v>
      </c>
      <c r="D11" s="24">
        <v>98.8</v>
      </c>
      <c r="E11" s="24">
        <v>98.6</v>
      </c>
      <c r="F11" s="24">
        <v>23.4</v>
      </c>
      <c r="G11" s="24">
        <v>36.1</v>
      </c>
      <c r="H11" s="24">
        <v>50.9</v>
      </c>
      <c r="I11" s="24">
        <v>47</v>
      </c>
      <c r="J11" s="24">
        <v>25.7</v>
      </c>
      <c r="K11" s="24">
        <v>15.5</v>
      </c>
      <c r="L11" s="64"/>
      <c r="M11" s="64"/>
    </row>
    <row r="12" spans="1:13" x14ac:dyDescent="0.25">
      <c r="B12" s="194"/>
      <c r="C12" s="13" t="s">
        <v>12</v>
      </c>
      <c r="D12" s="24">
        <v>100</v>
      </c>
      <c r="E12" s="24">
        <v>99.2</v>
      </c>
      <c r="F12" s="24">
        <v>18.600000000000001</v>
      </c>
      <c r="G12" s="24">
        <v>18.100000000000001</v>
      </c>
      <c r="H12" s="24">
        <v>64.7</v>
      </c>
      <c r="I12" s="24">
        <v>55.4</v>
      </c>
      <c r="J12" s="24">
        <v>16.7</v>
      </c>
      <c r="K12" s="24">
        <v>26.5</v>
      </c>
      <c r="L12" s="64"/>
      <c r="M12" s="64"/>
    </row>
    <row r="13" spans="1:13" x14ac:dyDescent="0.25">
      <c r="B13" s="194"/>
      <c r="C13" s="13" t="s">
        <v>13</v>
      </c>
      <c r="D13" s="24">
        <v>97.8</v>
      </c>
      <c r="E13" s="24">
        <v>98.8</v>
      </c>
      <c r="F13" s="24">
        <v>3.9</v>
      </c>
      <c r="G13" s="24">
        <v>10.7</v>
      </c>
      <c r="H13" s="24">
        <v>50.6</v>
      </c>
      <c r="I13" s="24">
        <v>45.2</v>
      </c>
      <c r="J13" s="24">
        <v>44.5</v>
      </c>
      <c r="K13" s="24">
        <v>41.7</v>
      </c>
      <c r="L13" s="64"/>
      <c r="M13" s="64"/>
    </row>
    <row r="14" spans="1:13" x14ac:dyDescent="0.25">
      <c r="B14" s="194"/>
      <c r="C14" s="13" t="s">
        <v>14</v>
      </c>
      <c r="D14" s="24">
        <v>99.5</v>
      </c>
      <c r="E14" s="24">
        <v>100</v>
      </c>
      <c r="F14" s="24">
        <v>1</v>
      </c>
      <c r="G14" s="24">
        <v>0</v>
      </c>
      <c r="H14" s="24">
        <v>29.7</v>
      </c>
      <c r="I14" s="24">
        <v>20</v>
      </c>
      <c r="J14" s="24">
        <v>69.3</v>
      </c>
      <c r="K14" s="24">
        <v>80</v>
      </c>
      <c r="L14" s="64"/>
      <c r="M14" s="64"/>
    </row>
    <row r="15" spans="1:13" x14ac:dyDescent="0.25">
      <c r="B15" s="194"/>
      <c r="C15" s="13" t="s">
        <v>15</v>
      </c>
      <c r="D15" s="24">
        <v>87.7</v>
      </c>
      <c r="E15" s="24">
        <v>89.7</v>
      </c>
      <c r="F15" s="24">
        <v>14.2</v>
      </c>
      <c r="G15" s="24">
        <v>7.6</v>
      </c>
      <c r="H15" s="24">
        <v>43.4</v>
      </c>
      <c r="I15" s="24">
        <v>44.2</v>
      </c>
      <c r="J15" s="24">
        <v>41.8</v>
      </c>
      <c r="K15" s="24">
        <v>48.2</v>
      </c>
      <c r="L15" s="64"/>
      <c r="M15" s="64"/>
    </row>
    <row r="16" spans="1:13" x14ac:dyDescent="0.25">
      <c r="B16" s="194"/>
      <c r="C16" s="13" t="s">
        <v>16</v>
      </c>
      <c r="D16" s="24">
        <v>100</v>
      </c>
      <c r="E16" s="24">
        <v>99</v>
      </c>
      <c r="F16" s="24">
        <v>11</v>
      </c>
      <c r="G16" s="24">
        <v>15.2</v>
      </c>
      <c r="H16" s="24">
        <v>45</v>
      </c>
      <c r="I16" s="24">
        <v>51.5</v>
      </c>
      <c r="J16" s="24">
        <v>43.5</v>
      </c>
      <c r="K16" s="24">
        <v>33.299999999999997</v>
      </c>
      <c r="L16" s="64"/>
      <c r="M16" s="64"/>
    </row>
    <row r="17" spans="2:13" x14ac:dyDescent="0.25">
      <c r="B17" s="194"/>
      <c r="C17" s="13" t="s">
        <v>18</v>
      </c>
      <c r="D17" s="24">
        <v>62.5</v>
      </c>
      <c r="E17" s="24">
        <v>75.400000000000006</v>
      </c>
      <c r="F17" s="24">
        <v>0</v>
      </c>
      <c r="G17" s="24">
        <v>15.2</v>
      </c>
      <c r="H17" s="24">
        <v>26.7</v>
      </c>
      <c r="I17" s="24">
        <v>30.4</v>
      </c>
      <c r="J17" s="24">
        <v>66.7</v>
      </c>
      <c r="K17" s="24">
        <v>50</v>
      </c>
      <c r="L17" s="64"/>
      <c r="M17" s="64"/>
    </row>
    <row r="18" spans="2:13" x14ac:dyDescent="0.25">
      <c r="B18" s="194"/>
      <c r="C18" s="13" t="s">
        <v>17</v>
      </c>
      <c r="D18" s="24">
        <v>98.6</v>
      </c>
      <c r="E18" s="24">
        <v>95.2</v>
      </c>
      <c r="F18" s="24">
        <v>29.6</v>
      </c>
      <c r="G18" s="24">
        <v>38.299999999999997</v>
      </c>
      <c r="H18" s="24">
        <v>49.4</v>
      </c>
      <c r="I18" s="24">
        <v>39.5</v>
      </c>
      <c r="J18" s="24">
        <v>19.8</v>
      </c>
      <c r="K18" s="24">
        <v>16.5</v>
      </c>
      <c r="L18" s="64"/>
      <c r="M18" s="64"/>
    </row>
    <row r="19" spans="2:13" x14ac:dyDescent="0.25">
      <c r="B19" s="194"/>
      <c r="C19" s="13" t="s">
        <v>19</v>
      </c>
      <c r="D19" s="24">
        <v>92.9</v>
      </c>
      <c r="E19" s="24">
        <v>98.8</v>
      </c>
      <c r="F19" s="24">
        <v>5.8</v>
      </c>
      <c r="G19" s="24">
        <v>9.8000000000000007</v>
      </c>
      <c r="H19" s="24">
        <v>54.8</v>
      </c>
      <c r="I19" s="24">
        <v>51.2</v>
      </c>
      <c r="J19" s="24">
        <v>39.4</v>
      </c>
      <c r="K19" s="24">
        <v>37.799999999999997</v>
      </c>
      <c r="L19" s="64"/>
      <c r="M19" s="64"/>
    </row>
    <row r="20" spans="2:13" x14ac:dyDescent="0.25">
      <c r="B20" s="194"/>
      <c r="C20" s="13" t="s">
        <v>20</v>
      </c>
      <c r="D20" s="24">
        <v>100</v>
      </c>
      <c r="E20" s="24">
        <v>98.1</v>
      </c>
      <c r="F20" s="24">
        <v>7.7</v>
      </c>
      <c r="G20" s="24">
        <v>13.5</v>
      </c>
      <c r="H20" s="24">
        <v>46.2</v>
      </c>
      <c r="I20" s="24">
        <v>56.2</v>
      </c>
      <c r="J20" s="24">
        <v>46.2</v>
      </c>
      <c r="K20" s="24">
        <v>30.4</v>
      </c>
      <c r="L20" s="64"/>
      <c r="M20" s="64"/>
    </row>
    <row r="21" spans="2:13" ht="15.75" thickBot="1" x14ac:dyDescent="0.3">
      <c r="B21" s="194"/>
      <c r="C21" s="13" t="s">
        <v>56</v>
      </c>
      <c r="D21" s="24">
        <v>99</v>
      </c>
      <c r="E21" s="24">
        <v>97</v>
      </c>
      <c r="F21" s="24">
        <v>10.1</v>
      </c>
      <c r="G21" s="24">
        <v>15.6</v>
      </c>
      <c r="H21" s="24">
        <v>50.8</v>
      </c>
      <c r="I21" s="24">
        <v>46.2</v>
      </c>
      <c r="J21" s="24">
        <v>38.9</v>
      </c>
      <c r="K21" s="24">
        <v>37.9</v>
      </c>
      <c r="L21" s="64"/>
      <c r="M21" s="64"/>
    </row>
    <row r="22" spans="2:13" ht="15.75" thickBot="1" x14ac:dyDescent="0.3">
      <c r="B22" s="11" t="s">
        <v>21</v>
      </c>
      <c r="C22" s="65"/>
      <c r="D22" s="59">
        <v>98.9</v>
      </c>
      <c r="E22" s="59">
        <v>98.2</v>
      </c>
      <c r="F22" s="59">
        <v>15.7</v>
      </c>
      <c r="G22" s="59">
        <v>21.4</v>
      </c>
      <c r="H22" s="59">
        <v>53.3</v>
      </c>
      <c r="I22" s="59">
        <v>54.8</v>
      </c>
      <c r="J22" s="59">
        <v>31</v>
      </c>
      <c r="K22" s="59">
        <v>23.8</v>
      </c>
      <c r="L22" s="64"/>
      <c r="M22" s="64"/>
    </row>
    <row r="23" spans="2:13" x14ac:dyDescent="0.25">
      <c r="B23" s="195"/>
      <c r="C23" s="13" t="s">
        <v>22</v>
      </c>
      <c r="D23" s="24">
        <v>100</v>
      </c>
      <c r="E23" s="24">
        <v>100</v>
      </c>
      <c r="F23" s="24">
        <v>8.1999999999999993</v>
      </c>
      <c r="G23" s="24">
        <v>8.3000000000000007</v>
      </c>
      <c r="H23" s="24">
        <v>65.3</v>
      </c>
      <c r="I23" s="24">
        <v>66.7</v>
      </c>
      <c r="J23" s="24">
        <v>26.5</v>
      </c>
      <c r="K23" s="24">
        <v>25</v>
      </c>
      <c r="L23" s="64"/>
      <c r="M23" s="64"/>
    </row>
    <row r="24" spans="2:13" x14ac:dyDescent="0.25">
      <c r="B24" s="194"/>
      <c r="C24" s="13" t="s">
        <v>25</v>
      </c>
      <c r="D24" s="24">
        <v>98.9</v>
      </c>
      <c r="E24" s="24">
        <v>94</v>
      </c>
      <c r="F24" s="24">
        <v>20.5</v>
      </c>
      <c r="G24" s="24">
        <v>36.200000000000003</v>
      </c>
      <c r="H24" s="24">
        <v>58</v>
      </c>
      <c r="I24" s="24">
        <v>53.2</v>
      </c>
      <c r="J24" s="24">
        <v>21.6</v>
      </c>
      <c r="K24" s="24">
        <v>10.6</v>
      </c>
      <c r="L24" s="64"/>
      <c r="M24" s="64"/>
    </row>
    <row r="25" spans="2:13" ht="26.25" thickBot="1" x14ac:dyDescent="0.3">
      <c r="C25" s="13" t="s">
        <v>26</v>
      </c>
      <c r="D25" s="24">
        <v>97.3</v>
      </c>
      <c r="E25" s="24">
        <v>100</v>
      </c>
      <c r="F25" s="24">
        <v>2.8</v>
      </c>
      <c r="G25" s="24">
        <v>16.5</v>
      </c>
      <c r="H25" s="24">
        <v>13.9</v>
      </c>
      <c r="I25" s="24">
        <v>54.1</v>
      </c>
      <c r="J25" s="24">
        <v>83.3</v>
      </c>
      <c r="K25" s="24">
        <v>29.4</v>
      </c>
      <c r="L25" s="64"/>
      <c r="M25" s="64"/>
    </row>
    <row r="26" spans="2:13" ht="15.75" thickBot="1" x14ac:dyDescent="0.3">
      <c r="B26" s="11" t="s">
        <v>27</v>
      </c>
      <c r="C26" s="65"/>
      <c r="D26" s="59">
        <v>98.8</v>
      </c>
      <c r="E26" s="59">
        <v>99.5</v>
      </c>
      <c r="F26" s="59">
        <v>6.7</v>
      </c>
      <c r="G26" s="59">
        <v>15.3</v>
      </c>
      <c r="H26" s="59">
        <v>50.4</v>
      </c>
      <c r="I26" s="59">
        <v>48.7</v>
      </c>
      <c r="J26" s="59">
        <v>42.3</v>
      </c>
      <c r="K26" s="59">
        <v>32.799999999999997</v>
      </c>
      <c r="L26" s="64"/>
      <c r="M26" s="64"/>
    </row>
    <row r="27" spans="2:13" x14ac:dyDescent="0.25">
      <c r="B27" s="194"/>
      <c r="C27" s="13" t="s">
        <v>28</v>
      </c>
      <c r="D27" s="24">
        <v>97.9</v>
      </c>
      <c r="E27" s="24">
        <v>98.8</v>
      </c>
      <c r="F27" s="24">
        <v>5.3</v>
      </c>
      <c r="G27" s="24">
        <v>2.5</v>
      </c>
      <c r="H27" s="24">
        <v>46</v>
      </c>
      <c r="I27" s="24">
        <v>45</v>
      </c>
      <c r="J27" s="24">
        <v>48.7</v>
      </c>
      <c r="K27" s="24">
        <v>52.5</v>
      </c>
      <c r="L27" s="64"/>
      <c r="M27" s="64"/>
    </row>
    <row r="28" spans="2:13" ht="15.75" thickBot="1" x14ac:dyDescent="0.3">
      <c r="B28" s="194"/>
      <c r="C28" s="13" t="s">
        <v>23</v>
      </c>
      <c r="D28" s="24">
        <v>100</v>
      </c>
      <c r="E28" s="24">
        <v>100</v>
      </c>
      <c r="F28" s="24">
        <v>8.6999999999999993</v>
      </c>
      <c r="G28" s="24">
        <v>24</v>
      </c>
      <c r="H28" s="24">
        <v>55.8</v>
      </c>
      <c r="I28" s="24">
        <v>50</v>
      </c>
      <c r="J28" s="24">
        <v>34.1</v>
      </c>
      <c r="K28" s="24">
        <v>20</v>
      </c>
      <c r="L28" s="64"/>
      <c r="M28" s="64"/>
    </row>
    <row r="29" spans="2:13" ht="15.75" thickBot="1" x14ac:dyDescent="0.3">
      <c r="B29" s="11" t="s">
        <v>29</v>
      </c>
      <c r="C29" s="65"/>
      <c r="D29" s="59">
        <v>98.7</v>
      </c>
      <c r="E29" s="59">
        <v>96.8</v>
      </c>
      <c r="F29" s="59">
        <v>12.8</v>
      </c>
      <c r="G29" s="59">
        <v>19.5</v>
      </c>
      <c r="H29" s="59">
        <v>39.6</v>
      </c>
      <c r="I29" s="59">
        <v>44.7</v>
      </c>
      <c r="J29" s="59">
        <v>47.2</v>
      </c>
      <c r="K29" s="59">
        <v>33.4</v>
      </c>
      <c r="L29" s="64"/>
      <c r="M29" s="64"/>
    </row>
    <row r="30" spans="2:13" x14ac:dyDescent="0.25">
      <c r="B30" s="194"/>
      <c r="C30" s="13" t="s">
        <v>23</v>
      </c>
      <c r="D30" s="24">
        <v>99.1</v>
      </c>
      <c r="E30" s="24">
        <v>98.6</v>
      </c>
      <c r="F30" s="24">
        <v>10.199999999999999</v>
      </c>
      <c r="G30" s="24">
        <v>5.6</v>
      </c>
      <c r="H30" s="24">
        <v>21.9</v>
      </c>
      <c r="I30" s="24">
        <v>15.5</v>
      </c>
      <c r="J30" s="24">
        <v>67.900000000000006</v>
      </c>
      <c r="K30" s="24">
        <v>78.900000000000006</v>
      </c>
      <c r="L30" s="64"/>
      <c r="M30" s="64"/>
    </row>
    <row r="31" spans="2:13" ht="15.75" thickBot="1" x14ac:dyDescent="0.3">
      <c r="C31" s="7" t="s">
        <v>31</v>
      </c>
      <c r="D31" s="60">
        <v>97.3</v>
      </c>
      <c r="E31" s="60">
        <v>96.5</v>
      </c>
      <c r="F31" s="60">
        <v>15.1</v>
      </c>
      <c r="G31" s="60">
        <v>21.2</v>
      </c>
      <c r="H31" s="60">
        <v>43.8</v>
      </c>
      <c r="I31" s="60">
        <v>48.2</v>
      </c>
      <c r="J31" s="60">
        <v>39.200000000000003</v>
      </c>
      <c r="K31" s="60">
        <v>27.9</v>
      </c>
      <c r="L31" s="64"/>
      <c r="M31" s="64"/>
    </row>
    <row r="32" spans="2:13" ht="15.75" thickBot="1" x14ac:dyDescent="0.3">
      <c r="B32" s="11" t="s">
        <v>32</v>
      </c>
      <c r="C32" s="65"/>
      <c r="D32" s="59">
        <v>97.2</v>
      </c>
      <c r="E32" s="59">
        <v>96.4</v>
      </c>
      <c r="F32" s="59">
        <v>13.6</v>
      </c>
      <c r="G32" s="59">
        <v>21.8</v>
      </c>
      <c r="H32" s="59">
        <v>48.2</v>
      </c>
      <c r="I32" s="59">
        <v>45.2</v>
      </c>
      <c r="J32" s="59">
        <v>37.700000000000003</v>
      </c>
      <c r="K32" s="59">
        <v>31</v>
      </c>
      <c r="L32" s="64"/>
      <c r="M32" s="64"/>
    </row>
    <row r="33" spans="2:13" x14ac:dyDescent="0.25">
      <c r="B33" s="194"/>
      <c r="C33" s="13" t="s">
        <v>33</v>
      </c>
      <c r="D33" s="24">
        <v>95.7</v>
      </c>
      <c r="E33" s="24">
        <v>90.5</v>
      </c>
      <c r="F33" s="24">
        <v>10.6</v>
      </c>
      <c r="G33" s="24">
        <v>9.8000000000000007</v>
      </c>
      <c r="H33" s="24">
        <v>30.5</v>
      </c>
      <c r="I33" s="24">
        <v>28.2</v>
      </c>
      <c r="J33" s="24">
        <v>58.3</v>
      </c>
      <c r="K33" s="24">
        <v>62</v>
      </c>
      <c r="L33" s="64"/>
      <c r="M33" s="64"/>
    </row>
    <row r="34" spans="2:13" x14ac:dyDescent="0.25">
      <c r="B34" s="194"/>
      <c r="C34" s="13" t="s">
        <v>34</v>
      </c>
      <c r="D34" s="24">
        <v>97</v>
      </c>
      <c r="E34" s="24">
        <v>97.6</v>
      </c>
      <c r="F34" s="24">
        <v>11.9</v>
      </c>
      <c r="G34" s="24">
        <v>17.399999999999999</v>
      </c>
      <c r="H34" s="24">
        <v>52.2</v>
      </c>
      <c r="I34" s="24">
        <v>49</v>
      </c>
      <c r="J34" s="24">
        <v>35.5</v>
      </c>
      <c r="K34" s="24">
        <v>32.9</v>
      </c>
      <c r="L34" s="64"/>
      <c r="M34" s="64"/>
    </row>
    <row r="35" spans="2:13" x14ac:dyDescent="0.25">
      <c r="B35" s="194"/>
      <c r="C35" s="13" t="s">
        <v>35</v>
      </c>
      <c r="D35" s="24">
        <v>100</v>
      </c>
      <c r="E35" s="24">
        <v>98.2</v>
      </c>
      <c r="F35" s="24">
        <v>2</v>
      </c>
      <c r="G35" s="24">
        <v>2.8</v>
      </c>
      <c r="H35" s="24">
        <v>48.4</v>
      </c>
      <c r="I35" s="24">
        <v>32.700000000000003</v>
      </c>
      <c r="J35" s="24">
        <v>49.7</v>
      </c>
      <c r="K35" s="24">
        <v>64.5</v>
      </c>
      <c r="L35" s="64"/>
      <c r="M35" s="64"/>
    </row>
    <row r="36" spans="2:13" x14ac:dyDescent="0.25">
      <c r="B36" s="194"/>
      <c r="C36" s="13" t="s">
        <v>36</v>
      </c>
      <c r="D36" s="24">
        <v>97.2</v>
      </c>
      <c r="E36" s="24">
        <v>95.7</v>
      </c>
      <c r="F36" s="24">
        <v>21.6</v>
      </c>
      <c r="G36" s="24">
        <v>28.7</v>
      </c>
      <c r="H36" s="24">
        <v>46.8</v>
      </c>
      <c r="I36" s="24">
        <v>44.6</v>
      </c>
      <c r="J36" s="24">
        <v>30.3</v>
      </c>
      <c r="K36" s="24">
        <v>22.9</v>
      </c>
      <c r="L36" s="64"/>
      <c r="M36" s="64"/>
    </row>
    <row r="37" spans="2:13" ht="15.75" thickBot="1" x14ac:dyDescent="0.3">
      <c r="B37" s="38"/>
      <c r="C37" s="16" t="s">
        <v>37</v>
      </c>
      <c r="D37" s="37">
        <v>99.1</v>
      </c>
      <c r="E37" s="37">
        <v>99.2</v>
      </c>
      <c r="F37" s="37">
        <v>9.5</v>
      </c>
      <c r="G37" s="37">
        <v>19.600000000000001</v>
      </c>
      <c r="H37" s="37">
        <v>41.7</v>
      </c>
      <c r="I37" s="37">
        <v>43.3</v>
      </c>
      <c r="J37" s="37">
        <v>48.6</v>
      </c>
      <c r="K37" s="37">
        <v>37.1</v>
      </c>
      <c r="L37" s="64"/>
      <c r="M37" s="64"/>
    </row>
    <row r="38" spans="2:13" x14ac:dyDescent="0.25">
      <c r="M38" s="64"/>
    </row>
  </sheetData>
  <mergeCells count="4">
    <mergeCell ref="D6:E6"/>
    <mergeCell ref="F6:G6"/>
    <mergeCell ref="H6:I6"/>
    <mergeCell ref="J6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showGridLines="0" workbookViewId="0">
      <selection activeCell="C25" sqref="C25"/>
    </sheetView>
  </sheetViews>
  <sheetFormatPr baseColWidth="10" defaultRowHeight="15" x14ac:dyDescent="0.25"/>
  <cols>
    <col min="1" max="1" width="11.42578125" style="51"/>
    <col min="2" max="2" width="4" style="42" customWidth="1"/>
    <col min="3" max="3" width="127" style="42" customWidth="1"/>
    <col min="4" max="16384" width="11.42578125" style="51"/>
  </cols>
  <sheetData>
    <row r="1" spans="1:3" ht="15.75" x14ac:dyDescent="0.25">
      <c r="A1" s="122" t="s">
        <v>74</v>
      </c>
    </row>
    <row r="2" spans="1:3" ht="15.75" x14ac:dyDescent="0.25">
      <c r="A2" s="122" t="s">
        <v>870</v>
      </c>
    </row>
    <row r="4" spans="1:3" ht="15.75" thickBot="1" x14ac:dyDescent="0.3"/>
    <row r="5" spans="1:3" s="5" customFormat="1" ht="15.75" thickBot="1" x14ac:dyDescent="0.3">
      <c r="B5" s="44" t="s">
        <v>8</v>
      </c>
      <c r="C5" s="44"/>
    </row>
    <row r="6" spans="1:3" x14ac:dyDescent="0.25">
      <c r="C6" s="42" t="s">
        <v>75</v>
      </c>
    </row>
    <row r="7" spans="1:3" x14ac:dyDescent="0.25">
      <c r="C7" s="42" t="s">
        <v>76</v>
      </c>
    </row>
    <row r="8" spans="1:3" x14ac:dyDescent="0.25">
      <c r="C8" s="42" t="s">
        <v>77</v>
      </c>
    </row>
    <row r="9" spans="1:3" x14ac:dyDescent="0.25">
      <c r="C9" s="42" t="s">
        <v>78</v>
      </c>
    </row>
    <row r="10" spans="1:3" x14ac:dyDescent="0.25">
      <c r="C10" s="42" t="s">
        <v>79</v>
      </c>
    </row>
    <row r="11" spans="1:3" x14ac:dyDescent="0.25">
      <c r="C11" s="42" t="s">
        <v>80</v>
      </c>
    </row>
    <row r="12" spans="1:3" x14ac:dyDescent="0.25">
      <c r="C12" s="42" t="s">
        <v>81</v>
      </c>
    </row>
    <row r="13" spans="1:3" x14ac:dyDescent="0.25">
      <c r="C13" s="42" t="s">
        <v>82</v>
      </c>
    </row>
    <row r="14" spans="1:3" x14ac:dyDescent="0.25">
      <c r="C14" s="42" t="s">
        <v>83</v>
      </c>
    </row>
    <row r="15" spans="1:3" x14ac:dyDescent="0.25">
      <c r="C15" s="42" t="s">
        <v>84</v>
      </c>
    </row>
    <row r="16" spans="1:3" x14ac:dyDescent="0.25">
      <c r="C16" s="42" t="s">
        <v>85</v>
      </c>
    </row>
    <row r="17" spans="3:3" x14ac:dyDescent="0.25">
      <c r="C17" s="42" t="s">
        <v>86</v>
      </c>
    </row>
    <row r="18" spans="3:3" x14ac:dyDescent="0.25">
      <c r="C18" s="42" t="s">
        <v>87</v>
      </c>
    </row>
    <row r="19" spans="3:3" x14ac:dyDescent="0.25">
      <c r="C19" s="42" t="s">
        <v>88</v>
      </c>
    </row>
    <row r="20" spans="3:3" x14ac:dyDescent="0.25">
      <c r="C20" s="42" t="s">
        <v>89</v>
      </c>
    </row>
    <row r="21" spans="3:3" x14ac:dyDescent="0.25">
      <c r="C21" s="42" t="s">
        <v>90</v>
      </c>
    </row>
    <row r="22" spans="3:3" x14ac:dyDescent="0.25">
      <c r="C22" s="42" t="s">
        <v>91</v>
      </c>
    </row>
    <row r="23" spans="3:3" x14ac:dyDescent="0.25">
      <c r="C23" s="42" t="s">
        <v>92</v>
      </c>
    </row>
    <row r="24" spans="3:3" x14ac:dyDescent="0.25">
      <c r="C24" s="42" t="s">
        <v>93</v>
      </c>
    </row>
    <row r="25" spans="3:3" x14ac:dyDescent="0.25">
      <c r="C25" s="42" t="s">
        <v>94</v>
      </c>
    </row>
    <row r="26" spans="3:3" x14ac:dyDescent="0.25">
      <c r="C26" s="42" t="s">
        <v>95</v>
      </c>
    </row>
    <row r="27" spans="3:3" x14ac:dyDescent="0.25">
      <c r="C27" s="42" t="s">
        <v>96</v>
      </c>
    </row>
    <row r="28" spans="3:3" x14ac:dyDescent="0.25">
      <c r="C28" s="42" t="s">
        <v>97</v>
      </c>
    </row>
    <row r="29" spans="3:3" x14ac:dyDescent="0.25">
      <c r="C29" s="42" t="s">
        <v>98</v>
      </c>
    </row>
    <row r="30" spans="3:3" x14ac:dyDescent="0.25">
      <c r="C30" s="42" t="s">
        <v>99</v>
      </c>
    </row>
    <row r="31" spans="3:3" x14ac:dyDescent="0.25">
      <c r="C31" s="42" t="s">
        <v>100</v>
      </c>
    </row>
    <row r="32" spans="3:3" x14ac:dyDescent="0.25">
      <c r="C32" s="42" t="s">
        <v>101</v>
      </c>
    </row>
    <row r="33" spans="3:3" x14ac:dyDescent="0.25">
      <c r="C33" s="42" t="s">
        <v>102</v>
      </c>
    </row>
    <row r="34" spans="3:3" x14ac:dyDescent="0.25">
      <c r="C34" s="42" t="s">
        <v>103</v>
      </c>
    </row>
    <row r="35" spans="3:3" x14ac:dyDescent="0.25">
      <c r="C35" s="42" t="s">
        <v>104</v>
      </c>
    </row>
    <row r="36" spans="3:3" x14ac:dyDescent="0.25">
      <c r="C36" s="42" t="s">
        <v>105</v>
      </c>
    </row>
    <row r="37" spans="3:3" x14ac:dyDescent="0.25">
      <c r="C37" s="42" t="s">
        <v>106</v>
      </c>
    </row>
    <row r="38" spans="3:3" x14ac:dyDescent="0.25">
      <c r="C38" s="42" t="s">
        <v>107</v>
      </c>
    </row>
    <row r="39" spans="3:3" x14ac:dyDescent="0.25">
      <c r="C39" s="42" t="s">
        <v>108</v>
      </c>
    </row>
    <row r="40" spans="3:3" x14ac:dyDescent="0.25">
      <c r="C40" s="42" t="s">
        <v>109</v>
      </c>
    </row>
    <row r="41" spans="3:3" x14ac:dyDescent="0.25">
      <c r="C41" s="42" t="s">
        <v>110</v>
      </c>
    </row>
    <row r="42" spans="3:3" x14ac:dyDescent="0.25">
      <c r="C42" s="42" t="s">
        <v>111</v>
      </c>
    </row>
    <row r="43" spans="3:3" x14ac:dyDescent="0.25">
      <c r="C43" s="42" t="s">
        <v>112</v>
      </c>
    </row>
    <row r="44" spans="3:3" x14ac:dyDescent="0.25">
      <c r="C44" s="42" t="s">
        <v>113</v>
      </c>
    </row>
    <row r="45" spans="3:3" x14ac:dyDescent="0.25">
      <c r="C45" s="42" t="s">
        <v>114</v>
      </c>
    </row>
    <row r="46" spans="3:3" x14ac:dyDescent="0.25">
      <c r="C46" s="42" t="s">
        <v>115</v>
      </c>
    </row>
    <row r="47" spans="3:3" x14ac:dyDescent="0.25">
      <c r="C47" s="42" t="s">
        <v>116</v>
      </c>
    </row>
    <row r="48" spans="3:3" x14ac:dyDescent="0.25">
      <c r="C48" s="42" t="s">
        <v>117</v>
      </c>
    </row>
    <row r="49" spans="2:3" x14ac:dyDescent="0.25">
      <c r="C49" s="42" t="s">
        <v>118</v>
      </c>
    </row>
    <row r="50" spans="2:3" x14ac:dyDescent="0.25">
      <c r="C50" s="42" t="s">
        <v>119</v>
      </c>
    </row>
    <row r="51" spans="2:3" x14ac:dyDescent="0.25">
      <c r="C51" s="42" t="s">
        <v>120</v>
      </c>
    </row>
    <row r="52" spans="2:3" ht="15.75" thickBot="1" x14ac:dyDescent="0.3">
      <c r="C52" s="42" t="s">
        <v>121</v>
      </c>
    </row>
    <row r="53" spans="2:3" ht="15.75" thickBot="1" x14ac:dyDescent="0.3">
      <c r="B53" s="44" t="s">
        <v>29</v>
      </c>
      <c r="C53" s="110"/>
    </row>
    <row r="54" spans="2:3" x14ac:dyDescent="0.25">
      <c r="C54" s="42" t="s">
        <v>122</v>
      </c>
    </row>
    <row r="55" spans="2:3" x14ac:dyDescent="0.25">
      <c r="C55" s="42" t="s">
        <v>81</v>
      </c>
    </row>
    <row r="56" spans="2:3" x14ac:dyDescent="0.25">
      <c r="C56" s="42" t="s">
        <v>82</v>
      </c>
    </row>
    <row r="57" spans="2:3" x14ac:dyDescent="0.25">
      <c r="C57" s="42" t="s">
        <v>123</v>
      </c>
    </row>
    <row r="58" spans="2:3" x14ac:dyDescent="0.25">
      <c r="C58" s="42" t="s">
        <v>124</v>
      </c>
    </row>
    <row r="59" spans="2:3" x14ac:dyDescent="0.25">
      <c r="C59" s="42" t="s">
        <v>96</v>
      </c>
    </row>
    <row r="60" spans="2:3" x14ac:dyDescent="0.25">
      <c r="C60" s="42" t="s">
        <v>125</v>
      </c>
    </row>
    <row r="61" spans="2:3" x14ac:dyDescent="0.25">
      <c r="C61" s="42" t="s">
        <v>126</v>
      </c>
    </row>
    <row r="62" spans="2:3" x14ac:dyDescent="0.25">
      <c r="C62" s="42" t="s">
        <v>127</v>
      </c>
    </row>
    <row r="63" spans="2:3" x14ac:dyDescent="0.25">
      <c r="C63" s="42" t="s">
        <v>128</v>
      </c>
    </row>
    <row r="64" spans="2:3" x14ac:dyDescent="0.25">
      <c r="C64" s="42" t="s">
        <v>129</v>
      </c>
    </row>
    <row r="65" spans="2:3" x14ac:dyDescent="0.25">
      <c r="C65" s="42" t="s">
        <v>130</v>
      </c>
    </row>
    <row r="66" spans="2:3" ht="15.75" thickBot="1" x14ac:dyDescent="0.3">
      <c r="C66" s="42" t="s">
        <v>131</v>
      </c>
    </row>
    <row r="67" spans="2:3" ht="15.75" thickBot="1" x14ac:dyDescent="0.3">
      <c r="B67" s="44" t="s">
        <v>27</v>
      </c>
      <c r="C67" s="110"/>
    </row>
    <row r="68" spans="2:3" x14ac:dyDescent="0.25">
      <c r="C68" s="42" t="s">
        <v>75</v>
      </c>
    </row>
    <row r="69" spans="2:3" x14ac:dyDescent="0.25">
      <c r="C69" s="42" t="s">
        <v>78</v>
      </c>
    </row>
    <row r="70" spans="2:3" x14ac:dyDescent="0.25">
      <c r="C70" s="42" t="s">
        <v>80</v>
      </c>
    </row>
    <row r="71" spans="2:3" x14ac:dyDescent="0.25">
      <c r="C71" s="42" t="s">
        <v>81</v>
      </c>
    </row>
    <row r="72" spans="2:3" x14ac:dyDescent="0.25">
      <c r="C72" s="42" t="s">
        <v>132</v>
      </c>
    </row>
    <row r="73" spans="2:3" x14ac:dyDescent="0.25">
      <c r="C73" s="42" t="s">
        <v>133</v>
      </c>
    </row>
    <row r="74" spans="2:3" x14ac:dyDescent="0.25">
      <c r="C74" s="42" t="s">
        <v>127</v>
      </c>
    </row>
    <row r="75" spans="2:3" x14ac:dyDescent="0.25">
      <c r="C75" s="42" t="s">
        <v>134</v>
      </c>
    </row>
    <row r="76" spans="2:3" x14ac:dyDescent="0.25">
      <c r="C76" s="42" t="s">
        <v>128</v>
      </c>
    </row>
    <row r="77" spans="2:3" x14ac:dyDescent="0.25">
      <c r="C77" s="42" t="s">
        <v>135</v>
      </c>
    </row>
    <row r="78" spans="2:3" ht="15.75" thickBot="1" x14ac:dyDescent="0.3">
      <c r="C78" s="42" t="s">
        <v>136</v>
      </c>
    </row>
    <row r="79" spans="2:3" ht="15.75" thickBot="1" x14ac:dyDescent="0.3">
      <c r="B79" s="44" t="s">
        <v>21</v>
      </c>
      <c r="C79" s="110"/>
    </row>
    <row r="80" spans="2:3" x14ac:dyDescent="0.25">
      <c r="C80" s="42" t="s">
        <v>75</v>
      </c>
    </row>
    <row r="81" spans="2:3" x14ac:dyDescent="0.25">
      <c r="C81" s="42" t="s">
        <v>122</v>
      </c>
    </row>
    <row r="82" spans="2:3" x14ac:dyDescent="0.25">
      <c r="C82" s="42" t="s">
        <v>81</v>
      </c>
    </row>
    <row r="83" spans="2:3" x14ac:dyDescent="0.25">
      <c r="C83" s="42" t="s">
        <v>123</v>
      </c>
    </row>
    <row r="84" spans="2:3" x14ac:dyDescent="0.25">
      <c r="C84" s="42" t="s">
        <v>137</v>
      </c>
    </row>
    <row r="85" spans="2:3" x14ac:dyDescent="0.25">
      <c r="C85" s="42" t="s">
        <v>138</v>
      </c>
    </row>
    <row r="86" spans="2:3" x14ac:dyDescent="0.25">
      <c r="C86" s="42" t="s">
        <v>139</v>
      </c>
    </row>
    <row r="87" spans="2:3" x14ac:dyDescent="0.25">
      <c r="C87" s="42" t="s">
        <v>127</v>
      </c>
    </row>
    <row r="88" spans="2:3" x14ac:dyDescent="0.25">
      <c r="C88" s="42" t="s">
        <v>140</v>
      </c>
    </row>
    <row r="89" spans="2:3" ht="15.75" thickBot="1" x14ac:dyDescent="0.3">
      <c r="B89" s="109"/>
      <c r="C89" s="109" t="s">
        <v>141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Q28" sqref="Q28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92" t="s">
        <v>682</v>
      </c>
    </row>
    <row r="2" spans="1:1" ht="15.75" x14ac:dyDescent="0.25">
      <c r="A2" s="192" t="s">
        <v>213</v>
      </c>
    </row>
    <row r="3" spans="1:1" ht="15.75" x14ac:dyDescent="0.25">
      <c r="A3" s="192" t="s">
        <v>686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M29" sqref="M29"/>
    </sheetView>
  </sheetViews>
  <sheetFormatPr baseColWidth="10" defaultRowHeight="15" x14ac:dyDescent="0.25"/>
  <cols>
    <col min="2" max="2" width="3.7109375" style="8" customWidth="1"/>
    <col min="3" max="3" width="43.28515625" style="7" customWidth="1"/>
    <col min="4" max="7" width="9.140625" style="60" customWidth="1"/>
  </cols>
  <sheetData>
    <row r="1" spans="1:7" ht="15.75" x14ac:dyDescent="0.25">
      <c r="A1" s="192" t="s">
        <v>682</v>
      </c>
    </row>
    <row r="2" spans="1:7" ht="15.75" x14ac:dyDescent="0.25">
      <c r="A2" s="192" t="s">
        <v>213</v>
      </c>
    </row>
    <row r="3" spans="1:7" ht="15.75" x14ac:dyDescent="0.25">
      <c r="A3" s="192" t="s">
        <v>687</v>
      </c>
    </row>
    <row r="5" spans="1:7" ht="15.75" thickBot="1" x14ac:dyDescent="0.3">
      <c r="D5" s="186"/>
      <c r="E5" s="186"/>
      <c r="F5" s="186"/>
      <c r="G5" s="186"/>
    </row>
    <row r="6" spans="1:7" x14ac:dyDescent="0.25">
      <c r="D6" s="420" t="s">
        <v>63</v>
      </c>
      <c r="E6" s="420"/>
      <c r="F6" s="420" t="s">
        <v>64</v>
      </c>
      <c r="G6" s="420"/>
    </row>
    <row r="7" spans="1:7" ht="15.75" thickBot="1" x14ac:dyDescent="0.3">
      <c r="B7" s="182"/>
      <c r="C7" s="10"/>
      <c r="D7" s="198" t="s">
        <v>51</v>
      </c>
      <c r="E7" s="198" t="s">
        <v>52</v>
      </c>
      <c r="F7" s="198" t="s">
        <v>51</v>
      </c>
      <c r="G7" s="198" t="s">
        <v>52</v>
      </c>
    </row>
    <row r="8" spans="1:7" ht="15.75" thickBot="1" x14ac:dyDescent="0.3">
      <c r="B8" s="11" t="s">
        <v>8</v>
      </c>
      <c r="C8" s="65"/>
      <c r="D8" s="59">
        <v>96</v>
      </c>
      <c r="E8" s="59">
        <v>94.2</v>
      </c>
      <c r="F8" s="59">
        <v>99.5</v>
      </c>
      <c r="G8" s="59">
        <v>98</v>
      </c>
    </row>
    <row r="9" spans="1:7" x14ac:dyDescent="0.25">
      <c r="B9" s="194"/>
      <c r="C9" s="13" t="s">
        <v>9</v>
      </c>
      <c r="D9" s="24">
        <v>100</v>
      </c>
      <c r="E9" s="24">
        <v>98</v>
      </c>
      <c r="F9" s="24">
        <v>100</v>
      </c>
      <c r="G9" s="24">
        <v>100</v>
      </c>
    </row>
    <row r="10" spans="1:7" x14ac:dyDescent="0.25">
      <c r="B10" s="194"/>
      <c r="C10" s="13" t="s">
        <v>10</v>
      </c>
      <c r="D10" s="24">
        <v>97.2</v>
      </c>
      <c r="E10" s="24">
        <v>97.5</v>
      </c>
      <c r="F10" s="24">
        <v>99.3</v>
      </c>
      <c r="G10" s="24">
        <v>99.4</v>
      </c>
    </row>
    <row r="11" spans="1:7" x14ac:dyDescent="0.25">
      <c r="B11" s="194"/>
      <c r="C11" s="13" t="s">
        <v>11</v>
      </c>
      <c r="D11" s="24">
        <v>98.8</v>
      </c>
      <c r="E11" s="24">
        <v>97.3</v>
      </c>
      <c r="F11" s="24">
        <v>100</v>
      </c>
      <c r="G11" s="24">
        <v>98.6</v>
      </c>
    </row>
    <row r="12" spans="1:7" x14ac:dyDescent="0.25">
      <c r="B12" s="194"/>
      <c r="C12" s="13" t="s">
        <v>12</v>
      </c>
      <c r="D12" s="24">
        <v>100</v>
      </c>
      <c r="E12" s="24">
        <v>99.2</v>
      </c>
      <c r="F12" s="24">
        <v>100</v>
      </c>
      <c r="G12" s="24">
        <v>100</v>
      </c>
    </row>
    <row r="13" spans="1:7" x14ac:dyDescent="0.25">
      <c r="B13" s="194"/>
      <c r="C13" s="13" t="s">
        <v>13</v>
      </c>
      <c r="D13" s="24">
        <v>96.8</v>
      </c>
      <c r="E13" s="24">
        <v>96.5</v>
      </c>
      <c r="F13" s="24">
        <v>99</v>
      </c>
      <c r="G13" s="24">
        <v>97.6</v>
      </c>
    </row>
    <row r="14" spans="1:7" x14ac:dyDescent="0.25">
      <c r="B14" s="194"/>
      <c r="C14" s="13" t="s">
        <v>14</v>
      </c>
      <c r="D14" s="24">
        <v>99.5</v>
      </c>
      <c r="E14" s="24">
        <v>100</v>
      </c>
      <c r="F14" s="24">
        <v>100</v>
      </c>
      <c r="G14" s="24">
        <v>100</v>
      </c>
    </row>
    <row r="15" spans="1:7" x14ac:dyDescent="0.25">
      <c r="B15" s="194"/>
      <c r="C15" s="13" t="s">
        <v>15</v>
      </c>
      <c r="D15" s="24">
        <v>87.2</v>
      </c>
      <c r="E15" s="24">
        <v>89.7</v>
      </c>
      <c r="F15" s="24">
        <v>99.5</v>
      </c>
      <c r="G15" s="24">
        <v>100</v>
      </c>
    </row>
    <row r="16" spans="1:7" x14ac:dyDescent="0.25">
      <c r="B16" s="194"/>
      <c r="C16" s="13" t="s">
        <v>16</v>
      </c>
      <c r="D16" s="24">
        <v>99.5</v>
      </c>
      <c r="E16" s="24">
        <v>99</v>
      </c>
      <c r="F16" s="24">
        <v>99.5</v>
      </c>
      <c r="G16" s="24">
        <v>100</v>
      </c>
    </row>
    <row r="17" spans="2:7" x14ac:dyDescent="0.25">
      <c r="B17" s="194"/>
      <c r="C17" s="13" t="s">
        <v>18</v>
      </c>
      <c r="D17" s="24">
        <v>58.3</v>
      </c>
      <c r="E17" s="24">
        <v>72.099999999999994</v>
      </c>
      <c r="F17" s="24">
        <v>93.3</v>
      </c>
      <c r="G17" s="24">
        <v>95.7</v>
      </c>
    </row>
    <row r="18" spans="2:7" x14ac:dyDescent="0.25">
      <c r="B18" s="194"/>
      <c r="C18" s="13" t="s">
        <v>17</v>
      </c>
      <c r="D18" s="24">
        <v>97.4</v>
      </c>
      <c r="E18" s="24">
        <v>89.9</v>
      </c>
      <c r="F18" s="24">
        <v>98.8</v>
      </c>
      <c r="G18" s="24">
        <v>94.4</v>
      </c>
    </row>
    <row r="19" spans="2:7" x14ac:dyDescent="0.25">
      <c r="B19" s="194"/>
      <c r="C19" s="13" t="s">
        <v>19</v>
      </c>
      <c r="D19" s="24">
        <v>92.9</v>
      </c>
      <c r="E19" s="24">
        <v>97.6</v>
      </c>
      <c r="F19" s="24">
        <v>100</v>
      </c>
      <c r="G19" s="24">
        <v>98.8</v>
      </c>
    </row>
    <row r="20" spans="2:7" x14ac:dyDescent="0.25">
      <c r="B20" s="194"/>
      <c r="C20" s="13" t="s">
        <v>20</v>
      </c>
      <c r="D20" s="24">
        <v>100</v>
      </c>
      <c r="E20" s="24">
        <v>98.1</v>
      </c>
      <c r="F20" s="24">
        <v>100</v>
      </c>
      <c r="G20" s="24">
        <v>100</v>
      </c>
    </row>
    <row r="21" spans="2:7" ht="15.75" thickBot="1" x14ac:dyDescent="0.3">
      <c r="B21" s="194"/>
      <c r="C21" s="13" t="s">
        <v>56</v>
      </c>
      <c r="D21" s="24">
        <v>98.8</v>
      </c>
      <c r="E21" s="24">
        <v>96.8</v>
      </c>
      <c r="F21" s="24">
        <v>99.8</v>
      </c>
      <c r="G21" s="24">
        <v>99.8</v>
      </c>
    </row>
    <row r="22" spans="2:7" ht="15.75" thickBot="1" x14ac:dyDescent="0.3">
      <c r="B22" s="11" t="s">
        <v>21</v>
      </c>
      <c r="C22" s="65"/>
      <c r="D22" s="59">
        <v>98.9</v>
      </c>
      <c r="E22" s="59">
        <v>98.2</v>
      </c>
      <c r="F22" s="59">
        <v>100</v>
      </c>
      <c r="G22" s="59">
        <v>100</v>
      </c>
    </row>
    <row r="23" spans="2:7" x14ac:dyDescent="0.25">
      <c r="B23" s="195"/>
      <c r="C23" s="13" t="s">
        <v>22</v>
      </c>
      <c r="D23" s="24">
        <v>100</v>
      </c>
      <c r="E23" s="24">
        <v>100</v>
      </c>
      <c r="F23" s="24">
        <v>100</v>
      </c>
      <c r="G23" s="24">
        <v>100</v>
      </c>
    </row>
    <row r="24" spans="2:7" x14ac:dyDescent="0.25">
      <c r="B24" s="194"/>
      <c r="C24" s="13" t="s">
        <v>25</v>
      </c>
      <c r="D24" s="24">
        <v>98.9</v>
      </c>
      <c r="E24" s="24">
        <v>94</v>
      </c>
      <c r="F24" s="24">
        <v>100</v>
      </c>
      <c r="G24" s="24">
        <v>100</v>
      </c>
    </row>
    <row r="25" spans="2:7" ht="26.25" thickBot="1" x14ac:dyDescent="0.3">
      <c r="C25" s="13" t="s">
        <v>26</v>
      </c>
      <c r="D25" s="24">
        <v>97.3</v>
      </c>
      <c r="E25" s="24">
        <v>100</v>
      </c>
      <c r="F25" s="24">
        <v>100</v>
      </c>
      <c r="G25" s="24">
        <v>100</v>
      </c>
    </row>
    <row r="26" spans="2:7" ht="15.75" thickBot="1" x14ac:dyDescent="0.3">
      <c r="B26" s="11" t="s">
        <v>27</v>
      </c>
      <c r="C26" s="65"/>
      <c r="D26" s="59">
        <v>98.2</v>
      </c>
      <c r="E26" s="59">
        <v>96.3</v>
      </c>
      <c r="F26" s="59">
        <v>99.4</v>
      </c>
      <c r="G26" s="59">
        <v>96.8</v>
      </c>
    </row>
    <row r="27" spans="2:7" x14ac:dyDescent="0.25">
      <c r="B27" s="194"/>
      <c r="C27" s="13" t="s">
        <v>28</v>
      </c>
      <c r="D27" s="24">
        <v>97.9</v>
      </c>
      <c r="E27" s="24">
        <v>98.8</v>
      </c>
      <c r="F27" s="24">
        <v>100</v>
      </c>
      <c r="G27" s="24">
        <v>100</v>
      </c>
    </row>
    <row r="28" spans="2:7" ht="15.75" thickBot="1" x14ac:dyDescent="0.3">
      <c r="B28" s="194"/>
      <c r="C28" s="13" t="s">
        <v>23</v>
      </c>
      <c r="D28" s="24">
        <v>98.6</v>
      </c>
      <c r="E28" s="24">
        <v>94</v>
      </c>
      <c r="F28" s="24">
        <v>98.6</v>
      </c>
      <c r="G28" s="24">
        <v>94</v>
      </c>
    </row>
    <row r="29" spans="2:7" ht="15.75" thickBot="1" x14ac:dyDescent="0.3">
      <c r="B29" s="11" t="s">
        <v>29</v>
      </c>
      <c r="C29" s="65"/>
      <c r="D29" s="59">
        <v>98.2</v>
      </c>
      <c r="E29" s="59">
        <v>94.4</v>
      </c>
      <c r="F29" s="59">
        <v>99.5</v>
      </c>
      <c r="G29" s="59">
        <v>97.6</v>
      </c>
    </row>
    <row r="30" spans="2:7" x14ac:dyDescent="0.25">
      <c r="B30" s="194"/>
      <c r="C30" s="13" t="s">
        <v>23</v>
      </c>
      <c r="D30" s="24">
        <v>99.1</v>
      </c>
      <c r="E30" s="24">
        <v>98.6</v>
      </c>
      <c r="F30" s="24">
        <v>100</v>
      </c>
      <c r="G30" s="24">
        <v>100</v>
      </c>
    </row>
    <row r="31" spans="2:7" ht="15.75" thickBot="1" x14ac:dyDescent="0.3">
      <c r="C31" s="7" t="s">
        <v>31</v>
      </c>
      <c r="D31" s="60">
        <v>95.5</v>
      </c>
      <c r="E31" s="60">
        <v>93.9</v>
      </c>
      <c r="F31" s="60">
        <v>98.2</v>
      </c>
      <c r="G31" s="60">
        <v>97.3</v>
      </c>
    </row>
    <row r="32" spans="2:7" ht="15.75" thickBot="1" x14ac:dyDescent="0.3">
      <c r="B32" s="11" t="s">
        <v>32</v>
      </c>
      <c r="C32" s="65"/>
      <c r="D32" s="59">
        <v>96.7</v>
      </c>
      <c r="E32" s="59">
        <v>94.4</v>
      </c>
      <c r="F32" s="59">
        <v>99.4</v>
      </c>
      <c r="G32" s="59">
        <v>98</v>
      </c>
    </row>
    <row r="33" spans="2:7" x14ac:dyDescent="0.25">
      <c r="B33" s="194"/>
      <c r="C33" s="13" t="s">
        <v>33</v>
      </c>
      <c r="D33" s="24">
        <v>95.1</v>
      </c>
      <c r="E33" s="24">
        <v>90.5</v>
      </c>
      <c r="F33" s="24">
        <v>99.4</v>
      </c>
      <c r="G33" s="24">
        <v>100</v>
      </c>
    </row>
    <row r="34" spans="2:7" x14ac:dyDescent="0.25">
      <c r="B34" s="194"/>
      <c r="C34" s="13" t="s">
        <v>34</v>
      </c>
      <c r="D34" s="24">
        <v>96.7</v>
      </c>
      <c r="E34" s="24">
        <v>96.9</v>
      </c>
      <c r="F34" s="24">
        <v>99.7</v>
      </c>
      <c r="G34" s="24">
        <v>99.3</v>
      </c>
    </row>
    <row r="35" spans="2:7" x14ac:dyDescent="0.25">
      <c r="B35" s="194"/>
      <c r="C35" s="13" t="s">
        <v>35</v>
      </c>
      <c r="D35" s="24">
        <v>100</v>
      </c>
      <c r="E35" s="24">
        <v>98.2</v>
      </c>
      <c r="F35" s="24">
        <v>100</v>
      </c>
      <c r="G35" s="24">
        <v>100</v>
      </c>
    </row>
    <row r="36" spans="2:7" x14ac:dyDescent="0.25">
      <c r="B36" s="194"/>
      <c r="C36" s="13" t="s">
        <v>36</v>
      </c>
      <c r="D36" s="24">
        <v>95.9</v>
      </c>
      <c r="E36" s="24">
        <v>92.1</v>
      </c>
      <c r="F36" s="24">
        <v>98.6</v>
      </c>
      <c r="G36" s="24">
        <v>96.2</v>
      </c>
    </row>
    <row r="37" spans="2:7" ht="15.75" thickBot="1" x14ac:dyDescent="0.3">
      <c r="B37" s="38"/>
      <c r="C37" s="16" t="s">
        <v>37</v>
      </c>
      <c r="D37" s="37">
        <v>98.9</v>
      </c>
      <c r="E37" s="37">
        <v>99.2</v>
      </c>
      <c r="F37" s="37">
        <v>99.8</v>
      </c>
      <c r="G37" s="37">
        <v>100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Q20" sqref="Q20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92" t="s">
        <v>682</v>
      </c>
    </row>
    <row r="2" spans="1:1" ht="15.75" x14ac:dyDescent="0.25">
      <c r="A2" s="192" t="s">
        <v>213</v>
      </c>
    </row>
    <row r="3" spans="1:1" ht="15.75" x14ac:dyDescent="0.25">
      <c r="A3" s="192" t="s">
        <v>687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3" sqref="A3"/>
    </sheetView>
  </sheetViews>
  <sheetFormatPr baseColWidth="10" defaultRowHeight="15" x14ac:dyDescent="0.25"/>
  <cols>
    <col min="3" max="3" width="3.7109375" style="8" customWidth="1"/>
    <col min="4" max="4" width="43.28515625" style="7" customWidth="1"/>
    <col min="5" max="5" width="8.140625" style="61" customWidth="1"/>
    <col min="6" max="6" width="8.140625" style="60" customWidth="1"/>
    <col min="7" max="7" width="8.140625" style="61" customWidth="1"/>
    <col min="8" max="8" width="8.140625" style="60" customWidth="1"/>
    <col min="9" max="9" width="8.140625" style="61" customWidth="1"/>
    <col min="10" max="10" width="8.140625" style="60" customWidth="1"/>
  </cols>
  <sheetData>
    <row r="1" spans="1:10" ht="15.75" x14ac:dyDescent="0.25">
      <c r="A1" s="192" t="s">
        <v>682</v>
      </c>
    </row>
    <row r="2" spans="1:10" ht="15.75" x14ac:dyDescent="0.25">
      <c r="A2" s="192" t="s">
        <v>213</v>
      </c>
    </row>
    <row r="3" spans="1:10" ht="15.75" x14ac:dyDescent="0.25">
      <c r="A3" s="192" t="s">
        <v>688</v>
      </c>
    </row>
    <row r="5" spans="1:10" ht="15.75" thickBot="1" x14ac:dyDescent="0.3">
      <c r="E5" s="185"/>
      <c r="F5" s="186"/>
      <c r="G5" s="185"/>
      <c r="H5" s="186"/>
      <c r="I5" s="185"/>
      <c r="J5" s="186"/>
    </row>
    <row r="6" spans="1:10" x14ac:dyDescent="0.25">
      <c r="E6" s="421" t="s">
        <v>6</v>
      </c>
      <c r="F6" s="421"/>
      <c r="G6" s="421" t="s">
        <v>7</v>
      </c>
      <c r="H6" s="421"/>
      <c r="I6" s="422" t="s">
        <v>5</v>
      </c>
      <c r="J6" s="422"/>
    </row>
    <row r="7" spans="1:10" ht="15.75" thickBot="1" x14ac:dyDescent="0.3">
      <c r="C7" s="182"/>
      <c r="D7" s="10"/>
      <c r="E7" s="10" t="s">
        <v>54</v>
      </c>
      <c r="F7" s="10" t="s">
        <v>73</v>
      </c>
      <c r="G7" s="10" t="s">
        <v>54</v>
      </c>
      <c r="H7" s="10" t="s">
        <v>73</v>
      </c>
      <c r="I7" s="10" t="s">
        <v>54</v>
      </c>
      <c r="J7" s="10" t="s">
        <v>413</v>
      </c>
    </row>
    <row r="8" spans="1:10" ht="15.75" thickBot="1" x14ac:dyDescent="0.3">
      <c r="C8" s="11" t="s">
        <v>8</v>
      </c>
      <c r="D8" s="65"/>
      <c r="E8" s="178">
        <v>366</v>
      </c>
      <c r="F8" s="59">
        <v>57.728706624605003</v>
      </c>
      <c r="G8" s="178">
        <v>268</v>
      </c>
      <c r="H8" s="59">
        <v>42.271293375394002</v>
      </c>
      <c r="I8" s="178">
        <v>634</v>
      </c>
      <c r="J8" s="59">
        <v>81.400000000000006</v>
      </c>
    </row>
    <row r="9" spans="1:10" x14ac:dyDescent="0.25">
      <c r="C9" s="194"/>
      <c r="D9" s="13" t="s">
        <v>9</v>
      </c>
      <c r="E9" s="4">
        <v>13</v>
      </c>
      <c r="F9" s="24">
        <v>65</v>
      </c>
      <c r="G9" s="4">
        <v>7</v>
      </c>
      <c r="H9" s="24">
        <v>35</v>
      </c>
      <c r="I9" s="4">
        <v>20</v>
      </c>
      <c r="J9" s="24">
        <v>2.6</v>
      </c>
    </row>
    <row r="10" spans="1:10" x14ac:dyDescent="0.25">
      <c r="C10" s="194"/>
      <c r="D10" s="13" t="s">
        <v>10</v>
      </c>
      <c r="E10" s="4">
        <v>10</v>
      </c>
      <c r="F10" s="24">
        <v>52.631578947367998</v>
      </c>
      <c r="G10" s="4">
        <v>9</v>
      </c>
      <c r="H10" s="24">
        <v>47.368421052631</v>
      </c>
      <c r="I10" s="4">
        <v>19</v>
      </c>
      <c r="J10" s="24">
        <v>2.4</v>
      </c>
    </row>
    <row r="11" spans="1:10" x14ac:dyDescent="0.25">
      <c r="C11" s="194"/>
      <c r="D11" s="13" t="s">
        <v>11</v>
      </c>
      <c r="E11" s="4">
        <v>20</v>
      </c>
      <c r="F11" s="24">
        <v>62.5</v>
      </c>
      <c r="G11" s="4">
        <v>12</v>
      </c>
      <c r="H11" s="24">
        <v>37.5</v>
      </c>
      <c r="I11" s="4">
        <v>32</v>
      </c>
      <c r="J11" s="24">
        <v>4.0999999999999996</v>
      </c>
    </row>
    <row r="12" spans="1:10" x14ac:dyDescent="0.25">
      <c r="C12" s="194"/>
      <c r="D12" s="13" t="s">
        <v>12</v>
      </c>
      <c r="E12" s="4">
        <v>18</v>
      </c>
      <c r="F12" s="24">
        <v>39.130434782607999</v>
      </c>
      <c r="G12" s="4">
        <v>28</v>
      </c>
      <c r="H12" s="24">
        <v>60.869565217390999</v>
      </c>
      <c r="I12" s="4">
        <v>46</v>
      </c>
      <c r="J12" s="24">
        <v>5.9</v>
      </c>
    </row>
    <row r="13" spans="1:10" x14ac:dyDescent="0.25">
      <c r="C13" s="194"/>
      <c r="D13" s="13" t="s">
        <v>13</v>
      </c>
      <c r="E13" s="4">
        <v>49</v>
      </c>
      <c r="F13" s="24">
        <v>87.5</v>
      </c>
      <c r="G13" s="4">
        <v>7</v>
      </c>
      <c r="H13" s="24">
        <v>12.5</v>
      </c>
      <c r="I13" s="4">
        <v>56</v>
      </c>
      <c r="J13" s="24">
        <v>7.2</v>
      </c>
    </row>
    <row r="14" spans="1:10" x14ac:dyDescent="0.25">
      <c r="C14" s="194"/>
      <c r="D14" s="13" t="s">
        <v>14</v>
      </c>
      <c r="E14" s="4">
        <v>12</v>
      </c>
      <c r="F14" s="24">
        <v>85.714285714284998</v>
      </c>
      <c r="G14" s="4">
        <v>2</v>
      </c>
      <c r="H14" s="24">
        <v>14.285714285714</v>
      </c>
      <c r="I14" s="4">
        <v>14</v>
      </c>
      <c r="J14" s="24">
        <v>1.8</v>
      </c>
    </row>
    <row r="15" spans="1:10" x14ac:dyDescent="0.25">
      <c r="C15" s="194"/>
      <c r="D15" s="13" t="s">
        <v>15</v>
      </c>
      <c r="E15" s="4">
        <v>29</v>
      </c>
      <c r="F15" s="24">
        <v>82.857142857141994</v>
      </c>
      <c r="G15" s="4">
        <v>6</v>
      </c>
      <c r="H15" s="24">
        <v>17.142857142857</v>
      </c>
      <c r="I15" s="4">
        <v>35</v>
      </c>
      <c r="J15" s="24">
        <v>4.5</v>
      </c>
    </row>
    <row r="16" spans="1:10" x14ac:dyDescent="0.25">
      <c r="C16" s="194"/>
      <c r="D16" s="13" t="s">
        <v>16</v>
      </c>
      <c r="E16" s="4">
        <v>16</v>
      </c>
      <c r="F16" s="24">
        <v>69.565217391304003</v>
      </c>
      <c r="G16" s="4">
        <v>7</v>
      </c>
      <c r="H16" s="24">
        <v>30.434782608694999</v>
      </c>
      <c r="I16" s="4">
        <v>23</v>
      </c>
      <c r="J16" s="24">
        <v>3</v>
      </c>
    </row>
    <row r="17" spans="3:10" x14ac:dyDescent="0.25">
      <c r="C17" s="194"/>
      <c r="D17" s="13" t="s">
        <v>18</v>
      </c>
      <c r="E17" s="4">
        <v>3</v>
      </c>
      <c r="F17" s="24">
        <v>50</v>
      </c>
      <c r="G17" s="4">
        <v>3</v>
      </c>
      <c r="H17" s="24">
        <v>50</v>
      </c>
      <c r="I17" s="4">
        <v>6</v>
      </c>
      <c r="J17" s="24">
        <v>0.8</v>
      </c>
    </row>
    <row r="18" spans="3:10" x14ac:dyDescent="0.25">
      <c r="C18" s="194"/>
      <c r="D18" s="13" t="s">
        <v>17</v>
      </c>
      <c r="E18" s="4">
        <v>46</v>
      </c>
      <c r="F18" s="24">
        <v>40.350877192981997</v>
      </c>
      <c r="G18" s="4">
        <v>68</v>
      </c>
      <c r="H18" s="24">
        <v>59.649122807017001</v>
      </c>
      <c r="I18" s="4">
        <v>114</v>
      </c>
      <c r="J18" s="24">
        <v>14.6</v>
      </c>
    </row>
    <row r="19" spans="3:10" x14ac:dyDescent="0.25">
      <c r="C19" s="194"/>
      <c r="D19" s="13" t="s">
        <v>19</v>
      </c>
      <c r="E19" s="4">
        <v>13</v>
      </c>
      <c r="F19" s="24">
        <v>54.166666666666003</v>
      </c>
      <c r="G19" s="4">
        <v>11</v>
      </c>
      <c r="H19" s="24">
        <v>45.833333333333002</v>
      </c>
      <c r="I19" s="4">
        <v>24</v>
      </c>
      <c r="J19" s="24">
        <v>3.1</v>
      </c>
    </row>
    <row r="20" spans="3:10" x14ac:dyDescent="0.25">
      <c r="C20" s="194"/>
      <c r="D20" s="13" t="s">
        <v>20</v>
      </c>
      <c r="E20" s="4"/>
      <c r="F20" s="24"/>
      <c r="G20" s="4">
        <v>14</v>
      </c>
      <c r="H20" s="24">
        <v>100</v>
      </c>
      <c r="I20" s="4">
        <v>14</v>
      </c>
      <c r="J20" s="24">
        <v>1.8</v>
      </c>
    </row>
    <row r="21" spans="3:10" ht="15.75" thickBot="1" x14ac:dyDescent="0.3">
      <c r="C21" s="194"/>
      <c r="D21" s="13" t="s">
        <v>56</v>
      </c>
      <c r="E21" s="4">
        <v>137</v>
      </c>
      <c r="F21" s="24">
        <v>59.307359307359</v>
      </c>
      <c r="G21" s="4">
        <v>94</v>
      </c>
      <c r="H21" s="24">
        <v>40.692640692639998</v>
      </c>
      <c r="I21" s="4">
        <v>231</v>
      </c>
      <c r="J21" s="24">
        <v>29.7</v>
      </c>
    </row>
    <row r="22" spans="3:10" ht="15.75" thickBot="1" x14ac:dyDescent="0.3">
      <c r="C22" s="11" t="s">
        <v>21</v>
      </c>
      <c r="D22" s="65"/>
      <c r="E22" s="178">
        <v>11</v>
      </c>
      <c r="F22" s="59">
        <v>52.380952380952003</v>
      </c>
      <c r="G22" s="178">
        <v>10</v>
      </c>
      <c r="H22" s="59">
        <v>47.619047619047002</v>
      </c>
      <c r="I22" s="178">
        <v>21</v>
      </c>
      <c r="J22" s="59">
        <v>2.7</v>
      </c>
    </row>
    <row r="23" spans="3:10" x14ac:dyDescent="0.25">
      <c r="C23" s="195"/>
      <c r="D23" s="13" t="s">
        <v>22</v>
      </c>
      <c r="E23" s="4">
        <v>5</v>
      </c>
      <c r="F23" s="24">
        <v>83.333333333333002</v>
      </c>
      <c r="G23" s="4">
        <v>1</v>
      </c>
      <c r="H23" s="24">
        <v>16.666666666666</v>
      </c>
      <c r="I23" s="4">
        <v>6</v>
      </c>
      <c r="J23" s="24">
        <v>0.8</v>
      </c>
    </row>
    <row r="24" spans="3:10" x14ac:dyDescent="0.25">
      <c r="C24" s="194"/>
      <c r="D24" s="13" t="s">
        <v>25</v>
      </c>
      <c r="E24" s="4">
        <v>4</v>
      </c>
      <c r="F24" s="24">
        <v>44.444444444444002</v>
      </c>
      <c r="G24" s="4">
        <v>5</v>
      </c>
      <c r="H24" s="24">
        <v>55.555555555555003</v>
      </c>
      <c r="I24" s="4">
        <v>9</v>
      </c>
      <c r="J24" s="24">
        <v>1.2</v>
      </c>
    </row>
    <row r="25" spans="3:10" ht="26.25" thickBot="1" x14ac:dyDescent="0.3">
      <c r="D25" s="13" t="s">
        <v>26</v>
      </c>
      <c r="E25" s="4">
        <v>2</v>
      </c>
      <c r="F25" s="24">
        <v>33.333333333333002</v>
      </c>
      <c r="G25" s="4">
        <v>4</v>
      </c>
      <c r="H25" s="24">
        <v>66.666666666666003</v>
      </c>
      <c r="I25" s="4">
        <v>6</v>
      </c>
      <c r="J25" s="24">
        <v>0.8</v>
      </c>
    </row>
    <row r="26" spans="3:10" ht="15.75" thickBot="1" x14ac:dyDescent="0.3">
      <c r="C26" s="11" t="s">
        <v>27</v>
      </c>
      <c r="D26" s="65"/>
      <c r="E26" s="178">
        <v>28</v>
      </c>
      <c r="F26" s="59">
        <v>65.116279069767003</v>
      </c>
      <c r="G26" s="178">
        <v>15</v>
      </c>
      <c r="H26" s="59">
        <v>34.883720930232002</v>
      </c>
      <c r="I26" s="178">
        <v>43</v>
      </c>
      <c r="J26" s="59">
        <v>5.5</v>
      </c>
    </row>
    <row r="27" spans="3:10" x14ac:dyDescent="0.25">
      <c r="C27" s="194"/>
      <c r="D27" s="13" t="s">
        <v>28</v>
      </c>
      <c r="E27" s="4">
        <v>12</v>
      </c>
      <c r="F27" s="24">
        <v>70.588235294116998</v>
      </c>
      <c r="G27" s="4">
        <v>5</v>
      </c>
      <c r="H27" s="24">
        <v>29.411764705882</v>
      </c>
      <c r="I27" s="4">
        <v>17</v>
      </c>
      <c r="J27" s="24">
        <v>2.2000000000000002</v>
      </c>
    </row>
    <row r="28" spans="3:10" ht="15.75" thickBot="1" x14ac:dyDescent="0.3">
      <c r="C28" s="194"/>
      <c r="D28" s="13" t="s">
        <v>23</v>
      </c>
      <c r="E28" s="4">
        <v>16</v>
      </c>
      <c r="F28" s="24">
        <v>61.538461538461</v>
      </c>
      <c r="G28" s="4">
        <v>10</v>
      </c>
      <c r="H28" s="24">
        <v>38.461538461537998</v>
      </c>
      <c r="I28" s="4">
        <v>26</v>
      </c>
      <c r="J28" s="24">
        <v>3.3</v>
      </c>
    </row>
    <row r="29" spans="3:10" ht="15.75" thickBot="1" x14ac:dyDescent="0.3">
      <c r="C29" s="11" t="s">
        <v>29</v>
      </c>
      <c r="D29" s="65"/>
      <c r="E29" s="178">
        <v>52</v>
      </c>
      <c r="F29" s="59">
        <v>64.197530864197006</v>
      </c>
      <c r="G29" s="178">
        <v>29</v>
      </c>
      <c r="H29" s="59">
        <v>35.802469135801999</v>
      </c>
      <c r="I29" s="178">
        <v>81</v>
      </c>
      <c r="J29" s="59">
        <v>10.4</v>
      </c>
    </row>
    <row r="30" spans="3:10" x14ac:dyDescent="0.25">
      <c r="C30" s="194"/>
      <c r="D30" s="13" t="s">
        <v>23</v>
      </c>
      <c r="E30" s="4">
        <v>27</v>
      </c>
      <c r="F30" s="24">
        <v>79.411764705882007</v>
      </c>
      <c r="G30" s="4">
        <v>7</v>
      </c>
      <c r="H30" s="24">
        <v>20.588235294116998</v>
      </c>
      <c r="I30" s="4">
        <v>34</v>
      </c>
      <c r="J30" s="24">
        <v>4.4000000000000004</v>
      </c>
    </row>
    <row r="31" spans="3:10" ht="15.75" thickBot="1" x14ac:dyDescent="0.3">
      <c r="D31" s="7" t="s">
        <v>31</v>
      </c>
      <c r="E31" s="61">
        <v>25</v>
      </c>
      <c r="F31" s="60">
        <v>53.191489361701997</v>
      </c>
      <c r="G31" s="61">
        <v>22</v>
      </c>
      <c r="H31" s="60">
        <v>46.808510638297001</v>
      </c>
      <c r="I31" s="61">
        <v>47</v>
      </c>
      <c r="J31" s="60">
        <v>6</v>
      </c>
    </row>
    <row r="32" spans="3:10" ht="15.75" thickBot="1" x14ac:dyDescent="0.3">
      <c r="C32" s="11" t="s">
        <v>32</v>
      </c>
      <c r="D32" s="65"/>
      <c r="E32" s="178">
        <v>457</v>
      </c>
      <c r="F32" s="59">
        <v>58.664955070603</v>
      </c>
      <c r="G32" s="178">
        <v>322</v>
      </c>
      <c r="H32" s="59">
        <v>41.335044929395998</v>
      </c>
      <c r="I32" s="178">
        <v>779</v>
      </c>
      <c r="J32" s="59">
        <v>100</v>
      </c>
    </row>
    <row r="33" spans="3:10" x14ac:dyDescent="0.25">
      <c r="C33" s="194"/>
      <c r="D33" s="13" t="s">
        <v>33</v>
      </c>
      <c r="E33" s="4">
        <v>34</v>
      </c>
      <c r="F33" s="24">
        <v>64.150943396225998</v>
      </c>
      <c r="G33" s="4">
        <v>19</v>
      </c>
      <c r="H33" s="24">
        <v>35.849056603773001</v>
      </c>
      <c r="I33" s="4">
        <v>53</v>
      </c>
      <c r="J33" s="24">
        <v>6.8</v>
      </c>
    </row>
    <row r="34" spans="3:10" x14ac:dyDescent="0.25">
      <c r="C34" s="194"/>
      <c r="D34" s="13" t="s">
        <v>34</v>
      </c>
      <c r="E34" s="4">
        <v>277</v>
      </c>
      <c r="F34" s="24">
        <v>63.972286374132999</v>
      </c>
      <c r="G34" s="4">
        <v>156</v>
      </c>
      <c r="H34" s="24">
        <v>36.027713625865999</v>
      </c>
      <c r="I34" s="4">
        <v>433</v>
      </c>
      <c r="J34" s="24">
        <v>55.6</v>
      </c>
    </row>
    <row r="35" spans="3:10" x14ac:dyDescent="0.25">
      <c r="C35" s="194"/>
      <c r="D35" s="13" t="s">
        <v>35</v>
      </c>
      <c r="E35" s="4">
        <v>13</v>
      </c>
      <c r="F35" s="24">
        <v>61.904761904761003</v>
      </c>
      <c r="G35" s="4">
        <v>8</v>
      </c>
      <c r="H35" s="24">
        <v>38.095238095238003</v>
      </c>
      <c r="I35" s="4">
        <v>21</v>
      </c>
      <c r="J35" s="24">
        <v>2.7</v>
      </c>
    </row>
    <row r="36" spans="3:10" x14ac:dyDescent="0.25">
      <c r="C36" s="194"/>
      <c r="D36" s="13" t="s">
        <v>36</v>
      </c>
      <c r="E36" s="4">
        <v>89</v>
      </c>
      <c r="F36" s="24">
        <v>42.180094786729001</v>
      </c>
      <c r="G36" s="4">
        <v>122</v>
      </c>
      <c r="H36" s="24">
        <v>57.819905213269998</v>
      </c>
      <c r="I36" s="4">
        <v>211</v>
      </c>
      <c r="J36" s="24">
        <v>27.1</v>
      </c>
    </row>
    <row r="37" spans="3:10" ht="15.75" thickBot="1" x14ac:dyDescent="0.3">
      <c r="C37" s="38"/>
      <c r="D37" s="16" t="s">
        <v>37</v>
      </c>
      <c r="E37" s="36">
        <v>44</v>
      </c>
      <c r="F37" s="37">
        <v>72.131147540982994</v>
      </c>
      <c r="G37" s="36">
        <v>17</v>
      </c>
      <c r="H37" s="37">
        <v>27.868852459016001</v>
      </c>
      <c r="I37" s="36">
        <v>61</v>
      </c>
      <c r="J37" s="37">
        <v>7.8</v>
      </c>
    </row>
  </sheetData>
  <mergeCells count="3">
    <mergeCell ref="E6:F6"/>
    <mergeCell ref="G6:H6"/>
    <mergeCell ref="I6:J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J31" sqref="J31"/>
    </sheetView>
  </sheetViews>
  <sheetFormatPr baseColWidth="10" defaultRowHeight="15" x14ac:dyDescent="0.25"/>
  <cols>
    <col min="1" max="16384" width="11.42578125" style="33"/>
  </cols>
  <sheetData>
    <row r="1" spans="1:1" ht="15.75" x14ac:dyDescent="0.25">
      <c r="A1" s="192" t="s">
        <v>682</v>
      </c>
    </row>
    <row r="2" spans="1:1" ht="15.75" x14ac:dyDescent="0.25">
      <c r="A2" s="192" t="s">
        <v>213</v>
      </c>
    </row>
    <row r="3" spans="1:1" ht="15.75" x14ac:dyDescent="0.25">
      <c r="A3" s="192" t="s">
        <v>688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sqref="A1:A2"/>
    </sheetView>
  </sheetViews>
  <sheetFormatPr baseColWidth="10" defaultRowHeight="12.75" x14ac:dyDescent="0.2"/>
  <cols>
    <col min="1" max="1" width="11.42578125" style="7"/>
    <col min="2" max="2" width="42" style="86" customWidth="1"/>
    <col min="3" max="3" width="11.42578125" style="7"/>
    <col min="4" max="5" width="11.42578125" style="85"/>
    <col min="6" max="16384" width="11.42578125" style="7"/>
  </cols>
  <sheetData>
    <row r="1" spans="1:11" ht="15.75" x14ac:dyDescent="0.25">
      <c r="A1" s="142" t="s">
        <v>215</v>
      </c>
    </row>
    <row r="2" spans="1:11" ht="15.75" x14ac:dyDescent="0.25">
      <c r="A2" s="142" t="s">
        <v>689</v>
      </c>
    </row>
    <row r="3" spans="1:11" x14ac:dyDescent="0.2">
      <c r="A3" s="21"/>
    </row>
    <row r="4" spans="1:11" ht="13.5" thickBot="1" x14ac:dyDescent="0.25">
      <c r="A4" s="21"/>
    </row>
    <row r="5" spans="1:11" ht="13.5" thickBot="1" x14ac:dyDescent="0.25">
      <c r="B5" s="87"/>
      <c r="C5" s="201" t="s">
        <v>216</v>
      </c>
      <c r="D5" s="201" t="s">
        <v>217</v>
      </c>
      <c r="E5" s="201" t="s">
        <v>72</v>
      </c>
      <c r="F5" s="42"/>
      <c r="G5" s="42"/>
      <c r="H5" s="42"/>
      <c r="I5" s="42"/>
      <c r="J5" s="42"/>
      <c r="K5" s="42"/>
    </row>
    <row r="6" spans="1:11" x14ac:dyDescent="0.2">
      <c r="B6" s="88" t="s">
        <v>218</v>
      </c>
      <c r="C6" s="89"/>
      <c r="D6" s="89"/>
      <c r="E6" s="1">
        <f>SUM(E7:E16)</f>
        <v>899</v>
      </c>
      <c r="F6" s="42"/>
      <c r="G6" s="42"/>
      <c r="H6" s="42"/>
      <c r="I6" s="42"/>
      <c r="J6" s="42"/>
      <c r="K6" s="42"/>
    </row>
    <row r="7" spans="1:11" x14ac:dyDescent="0.2">
      <c r="B7" s="42" t="s">
        <v>219</v>
      </c>
      <c r="C7" s="63">
        <v>10</v>
      </c>
      <c r="D7" s="63"/>
      <c r="E7" s="61">
        <v>404</v>
      </c>
      <c r="F7" s="42"/>
      <c r="G7" s="42"/>
      <c r="H7" s="42"/>
      <c r="I7" s="42"/>
      <c r="J7" s="42"/>
      <c r="K7" s="42"/>
    </row>
    <row r="8" spans="1:11" x14ac:dyDescent="0.2">
      <c r="B8" s="42" t="s">
        <v>220</v>
      </c>
      <c r="C8" s="63"/>
      <c r="D8" s="63"/>
      <c r="E8" s="61">
        <v>279</v>
      </c>
      <c r="F8" s="42"/>
      <c r="G8" s="42"/>
      <c r="H8" s="42"/>
      <c r="I8" s="42"/>
      <c r="J8" s="42"/>
      <c r="K8" s="42"/>
    </row>
    <row r="9" spans="1:11" x14ac:dyDescent="0.2">
      <c r="B9" s="42" t="s">
        <v>221</v>
      </c>
      <c r="C9" s="63">
        <v>5</v>
      </c>
      <c r="D9" s="63"/>
      <c r="E9" s="61">
        <v>56</v>
      </c>
      <c r="F9" s="42"/>
      <c r="G9" s="42"/>
      <c r="H9" s="42"/>
      <c r="I9" s="42"/>
      <c r="J9" s="42"/>
      <c r="K9" s="42"/>
    </row>
    <row r="10" spans="1:11" x14ac:dyDescent="0.2">
      <c r="B10" s="42" t="s">
        <v>222</v>
      </c>
      <c r="C10" s="63">
        <v>3</v>
      </c>
      <c r="D10" s="63"/>
      <c r="E10" s="61">
        <v>43</v>
      </c>
      <c r="F10" s="42"/>
      <c r="G10" s="42"/>
      <c r="H10" s="42"/>
      <c r="I10" s="42"/>
      <c r="J10" s="42"/>
      <c r="K10" s="42"/>
    </row>
    <row r="11" spans="1:11" x14ac:dyDescent="0.2">
      <c r="B11" s="42" t="s">
        <v>223</v>
      </c>
      <c r="C11" s="63">
        <v>2</v>
      </c>
      <c r="D11" s="63"/>
      <c r="E11" s="61">
        <v>21</v>
      </c>
      <c r="F11" s="42"/>
      <c r="G11" s="42"/>
      <c r="H11" s="42"/>
      <c r="I11" s="42"/>
      <c r="J11" s="42"/>
      <c r="K11" s="42"/>
    </row>
    <row r="12" spans="1:11" x14ac:dyDescent="0.2">
      <c r="B12" s="42" t="s">
        <v>224</v>
      </c>
      <c r="C12" s="63">
        <v>2</v>
      </c>
      <c r="D12" s="63"/>
      <c r="E12" s="61">
        <v>6</v>
      </c>
      <c r="F12" s="42"/>
      <c r="G12" s="42"/>
      <c r="H12" s="42"/>
      <c r="I12" s="42"/>
      <c r="J12" s="42"/>
      <c r="K12" s="42"/>
    </row>
    <row r="13" spans="1:11" x14ac:dyDescent="0.2">
      <c r="B13" s="42" t="s">
        <v>225</v>
      </c>
      <c r="C13" s="63">
        <v>3</v>
      </c>
      <c r="D13" s="63"/>
      <c r="E13" s="61">
        <v>46</v>
      </c>
      <c r="F13" s="42"/>
      <c r="G13" s="42"/>
      <c r="H13" s="42"/>
      <c r="I13" s="42"/>
      <c r="J13" s="42"/>
      <c r="K13" s="42"/>
    </row>
    <row r="14" spans="1:11" x14ac:dyDescent="0.2">
      <c r="B14" s="42" t="s">
        <v>226</v>
      </c>
      <c r="C14" s="63">
        <v>2</v>
      </c>
      <c r="D14" s="63"/>
      <c r="E14" s="61">
        <v>9</v>
      </c>
      <c r="F14" s="42"/>
      <c r="G14" s="42"/>
      <c r="H14" s="42"/>
      <c r="I14" s="42"/>
      <c r="J14" s="42"/>
      <c r="K14" s="42"/>
    </row>
    <row r="15" spans="1:11" s="28" customFormat="1" x14ac:dyDescent="0.2">
      <c r="B15" s="90" t="s">
        <v>227</v>
      </c>
      <c r="C15" s="91">
        <v>2</v>
      </c>
      <c r="D15" s="91"/>
      <c r="E15" s="92">
        <v>19</v>
      </c>
      <c r="F15" s="90"/>
      <c r="G15" s="90"/>
      <c r="H15" s="90"/>
      <c r="I15" s="90"/>
      <c r="J15" s="90"/>
      <c r="K15" s="90"/>
    </row>
    <row r="16" spans="1:11" s="28" customFormat="1" x14ac:dyDescent="0.2">
      <c r="B16" s="90" t="s">
        <v>228</v>
      </c>
      <c r="C16" s="91"/>
      <c r="D16" s="91">
        <f>2+4</f>
        <v>6</v>
      </c>
      <c r="E16" s="92">
        <f>8+8</f>
        <v>16</v>
      </c>
      <c r="F16" s="90"/>
      <c r="G16" s="90"/>
      <c r="H16" s="90"/>
      <c r="I16" s="90"/>
      <c r="J16" s="90"/>
      <c r="K16" s="90"/>
    </row>
    <row r="17" spans="2:11" s="28" customFormat="1" x14ac:dyDescent="0.2">
      <c r="B17" s="93" t="s">
        <v>229</v>
      </c>
      <c r="C17" s="91"/>
      <c r="D17" s="91">
        <f>7+1+2+2+1+4+9+8</f>
        <v>34</v>
      </c>
      <c r="E17" s="92">
        <f>19+9+25+10+7+23+72+49</f>
        <v>214</v>
      </c>
      <c r="F17" s="90"/>
      <c r="G17" s="90"/>
      <c r="H17" s="90"/>
      <c r="I17" s="90"/>
      <c r="J17" s="90"/>
      <c r="K17" s="90"/>
    </row>
    <row r="18" spans="2:11" s="28" customFormat="1" x14ac:dyDescent="0.2">
      <c r="B18" s="90" t="s">
        <v>242</v>
      </c>
      <c r="D18" s="91">
        <f>1+1+2+1+1+1+1+1+1+1+1</f>
        <v>12</v>
      </c>
      <c r="E18" s="92">
        <f>5+8+23+8+12+17+15+2+6+14+3</f>
        <v>113</v>
      </c>
      <c r="F18" s="90"/>
      <c r="G18" s="90"/>
      <c r="H18" s="90"/>
      <c r="I18" s="90"/>
      <c r="J18" s="90"/>
      <c r="K18" s="90"/>
    </row>
    <row r="19" spans="2:11" s="28" customFormat="1" x14ac:dyDescent="0.2">
      <c r="B19" s="28" t="s">
        <v>243</v>
      </c>
      <c r="C19" s="90"/>
      <c r="D19" s="91">
        <f>5+3</f>
        <v>8</v>
      </c>
      <c r="E19" s="92">
        <f>12+9</f>
        <v>21</v>
      </c>
      <c r="F19" s="94"/>
      <c r="G19" s="90"/>
      <c r="H19" s="90"/>
      <c r="I19" s="90"/>
      <c r="J19" s="90"/>
      <c r="K19" s="90"/>
    </row>
    <row r="20" spans="2:11" s="28" customFormat="1" x14ac:dyDescent="0.2">
      <c r="B20" s="28" t="s">
        <v>244</v>
      </c>
      <c r="C20" s="90"/>
      <c r="D20" s="91"/>
      <c r="E20" s="92">
        <v>106</v>
      </c>
      <c r="F20" s="94"/>
      <c r="G20" s="90"/>
      <c r="H20" s="90"/>
      <c r="I20" s="90"/>
      <c r="J20" s="90"/>
      <c r="K20" s="90"/>
    </row>
    <row r="21" spans="2:11" s="28" customFormat="1" x14ac:dyDescent="0.2">
      <c r="B21" s="90" t="s">
        <v>245</v>
      </c>
      <c r="C21" s="90"/>
      <c r="D21" s="91"/>
      <c r="E21" s="92">
        <f>30+94+49+196+87+69+27+113+29</f>
        <v>694</v>
      </c>
      <c r="F21" s="94"/>
      <c r="G21" s="90"/>
      <c r="H21" s="90"/>
      <c r="I21" s="90"/>
      <c r="J21" s="90"/>
      <c r="K21" s="90"/>
    </row>
    <row r="22" spans="2:11" s="28" customFormat="1" ht="13.5" thickBot="1" x14ac:dyDescent="0.25">
      <c r="B22" s="95" t="s">
        <v>246</v>
      </c>
      <c r="C22" s="96"/>
      <c r="D22" s="97">
        <f>2+6+2+2+2</f>
        <v>14</v>
      </c>
      <c r="E22" s="98">
        <f>27+100+28+25+10+169+7</f>
        <v>366</v>
      </c>
      <c r="F22" s="90"/>
      <c r="G22" s="90"/>
      <c r="H22" s="90"/>
      <c r="I22" s="90"/>
      <c r="J22" s="90"/>
      <c r="K22" s="90"/>
    </row>
    <row r="23" spans="2:11" x14ac:dyDescent="0.2">
      <c r="B23" s="6"/>
      <c r="C23" s="42"/>
      <c r="D23" s="63"/>
      <c r="E23" s="63"/>
      <c r="F23" s="42"/>
      <c r="G23" s="42"/>
      <c r="H23" s="42"/>
      <c r="I23" s="42"/>
      <c r="J23" s="42"/>
      <c r="K23" s="42"/>
    </row>
    <row r="24" spans="2:11" x14ac:dyDescent="0.2">
      <c r="B24" s="6" t="s">
        <v>230</v>
      </c>
      <c r="C24" s="42"/>
      <c r="D24" s="63"/>
      <c r="E24" s="63"/>
      <c r="F24" s="42"/>
      <c r="G24" s="42"/>
      <c r="H24" s="42"/>
      <c r="I24" s="42"/>
      <c r="J24" s="42"/>
      <c r="K24" s="42"/>
    </row>
    <row r="25" spans="2:11" x14ac:dyDescent="0.2">
      <c r="B25" s="6"/>
      <c r="C25" s="42"/>
      <c r="D25" s="63"/>
      <c r="E25" s="63"/>
      <c r="F25" s="42"/>
      <c r="G25" s="42"/>
      <c r="H25" s="42"/>
      <c r="I25" s="42"/>
      <c r="J25" s="42"/>
      <c r="K25" s="42"/>
    </row>
    <row r="26" spans="2:11" x14ac:dyDescent="0.2">
      <c r="B26" s="7"/>
      <c r="C26" s="42"/>
      <c r="D26" s="63"/>
      <c r="E26" s="63"/>
      <c r="F26" s="42"/>
      <c r="G26" s="42"/>
      <c r="H26" s="42"/>
      <c r="I26" s="42"/>
      <c r="J26" s="42"/>
      <c r="K26" s="42"/>
    </row>
    <row r="27" spans="2:11" x14ac:dyDescent="0.2">
      <c r="B27" s="6"/>
      <c r="C27" s="42"/>
      <c r="D27" s="63"/>
      <c r="E27" s="63"/>
      <c r="F27" s="42"/>
      <c r="G27" s="42"/>
      <c r="H27" s="42"/>
      <c r="I27" s="42"/>
      <c r="J27" s="42"/>
      <c r="K27" s="42"/>
    </row>
    <row r="28" spans="2:11" x14ac:dyDescent="0.2">
      <c r="B28" s="6"/>
      <c r="C28" s="42"/>
      <c r="D28" s="63"/>
      <c r="E28" s="63"/>
      <c r="F28" s="42"/>
      <c r="G28" s="42"/>
      <c r="H28" s="42"/>
      <c r="I28" s="42"/>
      <c r="J28" s="42"/>
      <c r="K28" s="42"/>
    </row>
    <row r="29" spans="2:11" x14ac:dyDescent="0.2">
      <c r="B29" s="6"/>
      <c r="C29" s="42"/>
      <c r="D29" s="63"/>
      <c r="E29" s="63"/>
      <c r="F29" s="42"/>
      <c r="G29" s="42"/>
      <c r="H29" s="42"/>
      <c r="I29" s="42"/>
      <c r="J29" s="42"/>
      <c r="K29" s="42"/>
    </row>
    <row r="30" spans="2:11" x14ac:dyDescent="0.2">
      <c r="B30" s="6"/>
      <c r="C30" s="42"/>
      <c r="D30" s="63"/>
      <c r="E30" s="63"/>
      <c r="F30" s="42"/>
      <c r="G30" s="42"/>
      <c r="H30" s="42"/>
      <c r="I30" s="42"/>
      <c r="J30" s="42"/>
      <c r="K30" s="42"/>
    </row>
    <row r="31" spans="2:11" x14ac:dyDescent="0.2">
      <c r="B31" s="6"/>
      <c r="C31" s="42"/>
      <c r="D31" s="63"/>
      <c r="E31" s="63"/>
      <c r="F31" s="42"/>
      <c r="G31" s="42"/>
      <c r="H31" s="42"/>
      <c r="I31" s="42"/>
      <c r="J31" s="42"/>
      <c r="K31" s="42"/>
    </row>
    <row r="32" spans="2:11" x14ac:dyDescent="0.2">
      <c r="B32" s="6"/>
      <c r="C32" s="42"/>
      <c r="D32" s="63"/>
      <c r="E32" s="63"/>
      <c r="F32" s="42"/>
      <c r="G32" s="42"/>
      <c r="H32" s="42"/>
      <c r="I32" s="42"/>
      <c r="J32" s="42"/>
      <c r="K32" s="42"/>
    </row>
    <row r="33" spans="2:11" x14ac:dyDescent="0.2">
      <c r="B33" s="6"/>
      <c r="C33" s="42"/>
      <c r="D33" s="63"/>
      <c r="E33" s="63"/>
      <c r="F33" s="42"/>
      <c r="G33" s="42"/>
      <c r="H33" s="42"/>
      <c r="I33" s="42"/>
      <c r="J33" s="42"/>
      <c r="K33" s="42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O43" sqref="O43"/>
    </sheetView>
  </sheetViews>
  <sheetFormatPr baseColWidth="10" defaultRowHeight="12.75" x14ac:dyDescent="0.2"/>
  <cols>
    <col min="1" max="1" width="11.42578125" style="7"/>
    <col min="2" max="2" width="34.28515625" style="86" customWidth="1"/>
    <col min="3" max="3" width="11.42578125" style="7"/>
    <col min="4" max="5" width="11.42578125" style="85"/>
    <col min="6" max="16384" width="11.42578125" style="7"/>
  </cols>
  <sheetData>
    <row r="1" spans="1:11" ht="15.75" x14ac:dyDescent="0.25">
      <c r="A1" s="142" t="s">
        <v>215</v>
      </c>
    </row>
    <row r="2" spans="1:11" ht="15.75" x14ac:dyDescent="0.25">
      <c r="A2" s="142" t="s">
        <v>689</v>
      </c>
    </row>
    <row r="3" spans="1:11" x14ac:dyDescent="0.2">
      <c r="A3" s="21"/>
    </row>
    <row r="4" spans="1:11" x14ac:dyDescent="0.2">
      <c r="B4" s="6"/>
      <c r="C4" s="42"/>
      <c r="D4" s="63"/>
      <c r="E4" s="63"/>
      <c r="F4" s="42"/>
      <c r="G4" s="42"/>
      <c r="H4" s="42"/>
      <c r="I4" s="42"/>
      <c r="J4" s="42"/>
      <c r="K4" s="42"/>
    </row>
    <row r="5" spans="1:11" x14ac:dyDescent="0.2">
      <c r="B5" s="6"/>
      <c r="C5" s="42"/>
      <c r="D5" s="63"/>
      <c r="E5" s="63"/>
      <c r="F5" s="42"/>
      <c r="G5" s="42"/>
      <c r="H5" s="42"/>
      <c r="I5" s="42"/>
      <c r="J5" s="42"/>
      <c r="K5" s="42"/>
    </row>
    <row r="6" spans="1:11" x14ac:dyDescent="0.2">
      <c r="B6" s="6"/>
      <c r="C6" s="42"/>
      <c r="D6" s="63"/>
      <c r="E6" s="63"/>
      <c r="F6" s="42"/>
      <c r="G6" s="42"/>
      <c r="H6" s="42"/>
      <c r="I6" s="42"/>
      <c r="J6" s="42"/>
      <c r="K6" s="42"/>
    </row>
    <row r="7" spans="1:11" x14ac:dyDescent="0.2">
      <c r="B7" s="6"/>
      <c r="C7" s="42"/>
      <c r="D7" s="63"/>
      <c r="E7" s="63"/>
      <c r="F7" s="42"/>
      <c r="G7" s="42"/>
      <c r="H7" s="42"/>
      <c r="I7" s="42"/>
      <c r="J7" s="42"/>
      <c r="K7" s="42"/>
    </row>
    <row r="8" spans="1:11" x14ac:dyDescent="0.2">
      <c r="B8" s="6"/>
      <c r="C8" s="42"/>
      <c r="D8" s="63"/>
      <c r="E8" s="63"/>
      <c r="F8" s="42"/>
      <c r="G8" s="42"/>
      <c r="H8" s="42"/>
      <c r="I8" s="42"/>
      <c r="J8" s="42"/>
      <c r="K8" s="42"/>
    </row>
    <row r="9" spans="1:11" x14ac:dyDescent="0.2">
      <c r="B9" s="6"/>
      <c r="C9" s="42"/>
      <c r="D9" s="63"/>
      <c r="E9" s="63"/>
      <c r="F9" s="42"/>
      <c r="G9" s="42"/>
      <c r="H9" s="42"/>
      <c r="I9" s="42"/>
      <c r="J9" s="42"/>
      <c r="K9" s="42"/>
    </row>
    <row r="10" spans="1:11" x14ac:dyDescent="0.2">
      <c r="B10" s="6"/>
      <c r="C10" s="42"/>
      <c r="D10" s="63"/>
      <c r="E10" s="63"/>
      <c r="F10" s="42"/>
      <c r="G10" s="42"/>
      <c r="H10" s="42"/>
      <c r="I10" s="42"/>
      <c r="J10" s="42"/>
      <c r="K10" s="42"/>
    </row>
    <row r="11" spans="1:11" x14ac:dyDescent="0.2">
      <c r="B11" s="6"/>
      <c r="C11" s="42"/>
      <c r="D11" s="63"/>
      <c r="E11" s="63"/>
      <c r="F11" s="42"/>
      <c r="G11" s="42"/>
      <c r="H11" s="42"/>
      <c r="I11" s="42"/>
      <c r="J11" s="42"/>
      <c r="K11" s="42"/>
    </row>
    <row r="12" spans="1:11" x14ac:dyDescent="0.2">
      <c r="B12" s="6"/>
      <c r="C12" s="42"/>
      <c r="D12" s="63"/>
      <c r="E12" s="63"/>
      <c r="F12" s="42"/>
      <c r="G12" s="42"/>
      <c r="H12" s="42"/>
      <c r="I12" s="42"/>
      <c r="J12" s="42"/>
      <c r="K12" s="42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N23" sqref="N23"/>
    </sheetView>
  </sheetViews>
  <sheetFormatPr baseColWidth="10" defaultRowHeight="15" x14ac:dyDescent="0.25"/>
  <cols>
    <col min="3" max="3" width="15.85546875" customWidth="1"/>
    <col min="4" max="4" width="17.5703125" customWidth="1"/>
    <col min="5" max="5" width="16.28515625" customWidth="1"/>
  </cols>
  <sheetData>
    <row r="1" spans="1:7" ht="15.75" x14ac:dyDescent="0.25">
      <c r="A1" s="142" t="s">
        <v>215</v>
      </c>
    </row>
    <row r="2" spans="1:7" ht="15.75" x14ac:dyDescent="0.25">
      <c r="A2" s="122" t="s">
        <v>691</v>
      </c>
      <c r="B2" s="88"/>
    </row>
    <row r="3" spans="1:7" x14ac:dyDescent="0.25">
      <c r="A3" s="88"/>
      <c r="B3" s="88"/>
    </row>
    <row r="4" spans="1:7" x14ac:dyDescent="0.25">
      <c r="A4" s="99"/>
      <c r="B4" s="99"/>
      <c r="C4" s="42"/>
      <c r="D4" s="63"/>
      <c r="E4" s="63"/>
      <c r="F4" s="63"/>
      <c r="G4" s="42"/>
    </row>
    <row r="5" spans="1:7" ht="15.75" thickBot="1" x14ac:dyDescent="0.3">
      <c r="A5" s="100"/>
      <c r="B5" s="100"/>
      <c r="C5" s="42"/>
      <c r="D5" s="63"/>
      <c r="E5" s="63"/>
      <c r="F5" s="63"/>
      <c r="G5" s="42"/>
    </row>
    <row r="6" spans="1:7" ht="58.5" customHeight="1" thickBot="1" x14ac:dyDescent="0.3">
      <c r="A6" s="90"/>
      <c r="B6" s="96"/>
      <c r="C6" s="96"/>
      <c r="D6" s="101" t="s">
        <v>231</v>
      </c>
      <c r="E6" s="101" t="s">
        <v>232</v>
      </c>
      <c r="F6" s="101" t="s">
        <v>233</v>
      </c>
      <c r="G6" s="90"/>
    </row>
    <row r="7" spans="1:7" x14ac:dyDescent="0.25">
      <c r="A7" s="90"/>
      <c r="B7" s="205"/>
      <c r="C7" s="102" t="s">
        <v>692</v>
      </c>
      <c r="D7" s="206">
        <v>167</v>
      </c>
      <c r="E7" s="103"/>
      <c r="F7" s="207">
        <f t="shared" ref="F7:F18" si="0">SUM(D7:E7)</f>
        <v>167</v>
      </c>
      <c r="G7" s="90"/>
    </row>
    <row r="8" spans="1:7" x14ac:dyDescent="0.25">
      <c r="A8" s="90"/>
      <c r="B8" s="205"/>
      <c r="C8" s="102" t="s">
        <v>693</v>
      </c>
      <c r="D8" s="206">
        <v>17</v>
      </c>
      <c r="E8" s="103"/>
      <c r="F8" s="207">
        <f t="shared" si="0"/>
        <v>17</v>
      </c>
      <c r="G8" s="90"/>
    </row>
    <row r="9" spans="1:7" x14ac:dyDescent="0.25">
      <c r="A9" s="42"/>
      <c r="B9" s="102"/>
      <c r="C9" s="102" t="s">
        <v>694</v>
      </c>
      <c r="D9" s="208">
        <v>158</v>
      </c>
      <c r="E9" s="61"/>
      <c r="F9" s="207">
        <f t="shared" si="0"/>
        <v>158</v>
      </c>
      <c r="G9" s="42"/>
    </row>
    <row r="10" spans="1:7" x14ac:dyDescent="0.25">
      <c r="A10" s="42"/>
      <c r="B10" s="102"/>
      <c r="C10" s="102" t="s">
        <v>695</v>
      </c>
      <c r="D10" s="208">
        <v>147</v>
      </c>
      <c r="E10" s="61">
        <v>121</v>
      </c>
      <c r="F10" s="207">
        <f t="shared" si="0"/>
        <v>268</v>
      </c>
      <c r="G10" s="42"/>
    </row>
    <row r="11" spans="1:7" x14ac:dyDescent="0.25">
      <c r="A11" s="42"/>
      <c r="B11" s="102"/>
      <c r="C11" s="102" t="s">
        <v>696</v>
      </c>
      <c r="D11" s="208">
        <v>23</v>
      </c>
      <c r="E11" s="61">
        <v>147</v>
      </c>
      <c r="F11" s="207">
        <f t="shared" si="0"/>
        <v>170</v>
      </c>
      <c r="G11" s="42"/>
    </row>
    <row r="12" spans="1:7" x14ac:dyDescent="0.25">
      <c r="A12" s="42"/>
      <c r="B12" s="102"/>
      <c r="C12" s="102" t="s">
        <v>697</v>
      </c>
      <c r="D12" s="209"/>
      <c r="E12" s="61">
        <v>147</v>
      </c>
      <c r="F12" s="207">
        <f t="shared" si="0"/>
        <v>147</v>
      </c>
      <c r="G12" s="42"/>
    </row>
    <row r="13" spans="1:7" x14ac:dyDescent="0.25">
      <c r="A13" s="42"/>
      <c r="B13" s="102"/>
      <c r="C13" s="102" t="s">
        <v>698</v>
      </c>
      <c r="D13" s="208">
        <v>131</v>
      </c>
      <c r="E13" s="61"/>
      <c r="F13" s="207">
        <f t="shared" si="0"/>
        <v>131</v>
      </c>
      <c r="G13" s="42"/>
    </row>
    <row r="14" spans="1:7" x14ac:dyDescent="0.25">
      <c r="A14" s="42"/>
      <c r="B14" s="102"/>
      <c r="C14" s="102" t="s">
        <v>699</v>
      </c>
      <c r="D14" s="208">
        <v>132</v>
      </c>
      <c r="E14" s="61">
        <v>131</v>
      </c>
      <c r="F14" s="207">
        <f t="shared" si="0"/>
        <v>263</v>
      </c>
      <c r="G14" s="42"/>
    </row>
    <row r="15" spans="1:7" x14ac:dyDescent="0.25">
      <c r="A15" s="42"/>
      <c r="B15" s="102"/>
      <c r="C15" s="102" t="s">
        <v>700</v>
      </c>
      <c r="D15" s="209"/>
      <c r="E15" s="61">
        <v>269</v>
      </c>
      <c r="F15" s="207">
        <f t="shared" si="0"/>
        <v>269</v>
      </c>
      <c r="G15" s="42"/>
    </row>
    <row r="16" spans="1:7" x14ac:dyDescent="0.25">
      <c r="A16" s="42"/>
      <c r="B16" s="102"/>
      <c r="C16" s="102" t="s">
        <v>701</v>
      </c>
      <c r="D16" s="209"/>
      <c r="E16" s="61">
        <v>262</v>
      </c>
      <c r="F16" s="207">
        <f t="shared" si="0"/>
        <v>262</v>
      </c>
      <c r="G16" s="42"/>
    </row>
    <row r="17" spans="1:7" x14ac:dyDescent="0.25">
      <c r="A17" s="42"/>
      <c r="B17" s="102"/>
      <c r="C17" s="102" t="s">
        <v>702</v>
      </c>
      <c r="D17" s="208">
        <v>191</v>
      </c>
      <c r="E17" s="61">
        <v>262</v>
      </c>
      <c r="F17" s="207">
        <f t="shared" si="0"/>
        <v>453</v>
      </c>
      <c r="G17" s="42"/>
    </row>
    <row r="18" spans="1:7" ht="15.75" thickBot="1" x14ac:dyDescent="0.3">
      <c r="A18" s="42"/>
      <c r="B18" s="102"/>
      <c r="C18" s="102" t="s">
        <v>703</v>
      </c>
      <c r="D18" s="209"/>
      <c r="E18" s="61">
        <v>153</v>
      </c>
      <c r="F18" s="207">
        <f t="shared" si="0"/>
        <v>153</v>
      </c>
      <c r="G18" s="42"/>
    </row>
    <row r="19" spans="1:7" ht="15.75" thickBot="1" x14ac:dyDescent="0.3">
      <c r="A19" s="42"/>
      <c r="B19" s="44" t="s">
        <v>5</v>
      </c>
      <c r="C19" s="65"/>
      <c r="D19" s="200">
        <f>SUM(D7:D18)</f>
        <v>966</v>
      </c>
      <c r="E19" s="200">
        <f>SUM(E7:E18)</f>
        <v>1492</v>
      </c>
      <c r="F19" s="200">
        <f>D19+E19</f>
        <v>2458</v>
      </c>
      <c r="G19" s="42"/>
    </row>
    <row r="20" spans="1:7" x14ac:dyDescent="0.25">
      <c r="A20" s="42"/>
      <c r="B20" s="42"/>
      <c r="C20" s="100" t="s">
        <v>234</v>
      </c>
      <c r="D20" s="104">
        <v>441</v>
      </c>
      <c r="E20" s="104">
        <v>532</v>
      </c>
      <c r="F20" s="104">
        <f>SUM(D20:E20)</f>
        <v>973</v>
      </c>
      <c r="G20" s="104"/>
    </row>
    <row r="21" spans="1:7" x14ac:dyDescent="0.25">
      <c r="C21" s="100" t="s">
        <v>235</v>
      </c>
      <c r="D21" s="104">
        <v>288</v>
      </c>
      <c r="E21" s="104">
        <v>462</v>
      </c>
      <c r="F21" s="104">
        <f t="shared" ref="F21:F23" si="1">SUM(D21:E21)</f>
        <v>750</v>
      </c>
      <c r="G21" s="104"/>
    </row>
    <row r="22" spans="1:7" x14ac:dyDescent="0.25">
      <c r="C22" s="100" t="s">
        <v>236</v>
      </c>
      <c r="D22" s="104">
        <v>184</v>
      </c>
      <c r="E22" s="104">
        <v>494</v>
      </c>
      <c r="F22" s="104">
        <f t="shared" si="1"/>
        <v>678</v>
      </c>
      <c r="G22" s="104"/>
    </row>
    <row r="23" spans="1:7" ht="15.75" thickBot="1" x14ac:dyDescent="0.3">
      <c r="B23" s="66"/>
      <c r="C23" s="105" t="s">
        <v>237</v>
      </c>
      <c r="D23" s="106">
        <v>23</v>
      </c>
      <c r="E23" s="106">
        <v>34</v>
      </c>
      <c r="F23" s="106">
        <f t="shared" si="1"/>
        <v>57</v>
      </c>
      <c r="G23" s="104"/>
    </row>
    <row r="24" spans="1:7" x14ac:dyDescent="0.25">
      <c r="C24" s="107"/>
      <c r="D24" s="108"/>
      <c r="E24" s="1"/>
      <c r="F24" s="1"/>
      <c r="G24" s="104"/>
    </row>
    <row r="25" spans="1:7" x14ac:dyDescent="0.25">
      <c r="C25" s="100"/>
      <c r="D25" s="104"/>
      <c r="E25" s="104"/>
      <c r="F25" s="104"/>
      <c r="G25" s="104"/>
    </row>
    <row r="26" spans="1:7" x14ac:dyDescent="0.25">
      <c r="C26" s="100"/>
      <c r="D26" s="104"/>
      <c r="E26" s="104"/>
      <c r="F26" s="104"/>
      <c r="G26" s="104"/>
    </row>
    <row r="27" spans="1:7" x14ac:dyDescent="0.25">
      <c r="C27" s="100"/>
      <c r="D27" s="104"/>
      <c r="E27" s="104"/>
      <c r="F27" s="104"/>
      <c r="G27" s="104"/>
    </row>
    <row r="28" spans="1:7" x14ac:dyDescent="0.25">
      <c r="C28" s="100"/>
      <c r="D28" s="104"/>
      <c r="E28" s="104"/>
      <c r="F28" s="104"/>
      <c r="G28" s="104"/>
    </row>
  </sheetData>
  <pageMargins left="0.7" right="0.7" top="0.75" bottom="0.75" header="0.3" footer="0.3"/>
  <pageSetup paperSize="9" orientation="portrait" r:id="rId1"/>
  <ignoredErrors>
    <ignoredError sqref="F19" formula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L15" sqref="L15"/>
    </sheetView>
  </sheetViews>
  <sheetFormatPr baseColWidth="10" defaultRowHeight="15" x14ac:dyDescent="0.25"/>
  <cols>
    <col min="3" max="3" width="15.85546875" customWidth="1"/>
    <col min="4" max="4" width="17.5703125" customWidth="1"/>
    <col min="5" max="5" width="16.28515625" customWidth="1"/>
  </cols>
  <sheetData>
    <row r="1" spans="1:2" ht="15.75" x14ac:dyDescent="0.25">
      <c r="A1" s="142" t="s">
        <v>215</v>
      </c>
    </row>
    <row r="2" spans="1:2" ht="15.75" x14ac:dyDescent="0.25">
      <c r="A2" s="122" t="s">
        <v>691</v>
      </c>
      <c r="B2" s="88"/>
    </row>
    <row r="3" spans="1:2" x14ac:dyDescent="0.25">
      <c r="A3" s="88"/>
      <c r="B3" s="88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J35" sqref="J35"/>
    </sheetView>
  </sheetViews>
  <sheetFormatPr baseColWidth="10" defaultRowHeight="15" x14ac:dyDescent="0.25"/>
  <cols>
    <col min="4" max="4" width="35.140625" customWidth="1"/>
    <col min="5" max="5" width="11.42578125" style="32" customWidth="1"/>
  </cols>
  <sheetData>
    <row r="1" spans="1:8" ht="15.75" x14ac:dyDescent="0.25">
      <c r="A1" s="142" t="s">
        <v>215</v>
      </c>
    </row>
    <row r="2" spans="1:8" ht="15.75" x14ac:dyDescent="0.25">
      <c r="A2" s="142" t="s">
        <v>704</v>
      </c>
    </row>
    <row r="3" spans="1:8" x14ac:dyDescent="0.25">
      <c r="B3" s="21"/>
    </row>
    <row r="4" spans="1:8" x14ac:dyDescent="0.25">
      <c r="B4" s="21"/>
    </row>
    <row r="5" spans="1:8" x14ac:dyDescent="0.25">
      <c r="A5" s="42"/>
      <c r="B5" s="88" t="s">
        <v>717</v>
      </c>
      <c r="C5" s="42"/>
      <c r="D5" s="42"/>
      <c r="E5" s="63"/>
      <c r="F5" s="63"/>
      <c r="G5" s="63"/>
      <c r="H5" s="63"/>
    </row>
    <row r="6" spans="1:8" ht="15.75" thickBot="1" x14ac:dyDescent="0.3">
      <c r="A6" s="42"/>
      <c r="B6" s="42"/>
      <c r="C6" s="42"/>
      <c r="D6" s="42"/>
      <c r="E6" s="63"/>
      <c r="F6" s="63"/>
      <c r="G6" s="63"/>
      <c r="H6" s="63"/>
    </row>
    <row r="7" spans="1:8" ht="15.75" thickBot="1" x14ac:dyDescent="0.3">
      <c r="A7" s="42"/>
      <c r="B7" s="42"/>
      <c r="C7" s="42"/>
      <c r="D7" s="109"/>
      <c r="E7" s="215" t="s">
        <v>718</v>
      </c>
      <c r="F7" s="215" t="s">
        <v>719</v>
      </c>
      <c r="G7" s="215" t="s">
        <v>720</v>
      </c>
    </row>
    <row r="8" spans="1:8" ht="15.75" thickBot="1" x14ac:dyDescent="0.3">
      <c r="A8" s="42"/>
      <c r="C8" s="42"/>
      <c r="D8" s="110" t="s">
        <v>721</v>
      </c>
      <c r="E8" s="228">
        <v>51</v>
      </c>
      <c r="F8" s="229">
        <v>310</v>
      </c>
      <c r="G8" s="230" t="s">
        <v>874</v>
      </c>
    </row>
    <row r="9" spans="1:8" x14ac:dyDescent="0.25">
      <c r="A9" s="42"/>
      <c r="B9" s="42"/>
      <c r="C9" s="42"/>
      <c r="D9" s="42"/>
      <c r="E9" s="63"/>
      <c r="F9" s="42"/>
      <c r="G9" s="42"/>
      <c r="H9" s="42"/>
    </row>
    <row r="10" spans="1:8" x14ac:dyDescent="0.25">
      <c r="A10" s="42"/>
      <c r="B10" s="42"/>
      <c r="C10" s="42"/>
      <c r="D10" s="42"/>
      <c r="E10" s="63"/>
      <c r="F10" s="63"/>
      <c r="G10" s="61"/>
      <c r="H10" s="63"/>
    </row>
    <row r="11" spans="1:8" x14ac:dyDescent="0.25">
      <c r="A11" s="42"/>
      <c r="B11" s="42"/>
      <c r="C11" s="42"/>
      <c r="D11" s="42"/>
      <c r="E11" s="63"/>
      <c r="F11" s="63"/>
      <c r="G11" s="61"/>
      <c r="H11" s="63"/>
    </row>
    <row r="12" spans="1:8" x14ac:dyDescent="0.25">
      <c r="A12" s="42"/>
      <c r="B12" s="88" t="s">
        <v>722</v>
      </c>
      <c r="C12" s="42"/>
      <c r="D12" s="42"/>
      <c r="E12" s="63"/>
      <c r="F12" s="63"/>
      <c r="G12" s="61"/>
      <c r="H12" s="63"/>
    </row>
    <row r="13" spans="1:8" ht="15.75" thickBot="1" x14ac:dyDescent="0.3">
      <c r="A13" s="42"/>
      <c r="B13" s="42"/>
      <c r="C13" s="42"/>
      <c r="D13" s="42"/>
      <c r="E13" s="63"/>
      <c r="F13" s="63"/>
      <c r="G13" s="61"/>
      <c r="H13" s="63"/>
    </row>
    <row r="14" spans="1:8" ht="15.75" thickBot="1" x14ac:dyDescent="0.3">
      <c r="A14" s="42"/>
      <c r="B14" s="42"/>
      <c r="C14" s="109"/>
      <c r="D14" s="109"/>
      <c r="E14" s="214" t="s">
        <v>718</v>
      </c>
      <c r="F14" s="214" t="s">
        <v>720</v>
      </c>
      <c r="G14" s="231"/>
    </row>
    <row r="15" spans="1:8" x14ac:dyDescent="0.25">
      <c r="C15" s="232" t="s">
        <v>723</v>
      </c>
      <c r="D15" s="233"/>
      <c r="E15" s="234"/>
      <c r="F15" s="234"/>
      <c r="G15" s="53"/>
    </row>
    <row r="16" spans="1:8" x14ac:dyDescent="0.25">
      <c r="C16" s="88"/>
      <c r="D16" s="42" t="s">
        <v>724</v>
      </c>
      <c r="E16" s="63">
        <v>2</v>
      </c>
      <c r="F16" s="34">
        <v>250</v>
      </c>
      <c r="G16" s="235"/>
    </row>
    <row r="17" spans="1:7" x14ac:dyDescent="0.25">
      <c r="C17" s="236" t="s">
        <v>725</v>
      </c>
      <c r="D17" s="237"/>
      <c r="E17" s="238"/>
      <c r="F17" s="239"/>
      <c r="G17" s="235"/>
    </row>
    <row r="18" spans="1:7" x14ac:dyDescent="0.25">
      <c r="C18" s="42"/>
      <c r="D18" s="42" t="s">
        <v>726</v>
      </c>
      <c r="E18" s="63">
        <v>4</v>
      </c>
      <c r="F18" s="34">
        <v>3900</v>
      </c>
      <c r="G18" s="235"/>
    </row>
    <row r="19" spans="1:7" x14ac:dyDescent="0.25">
      <c r="C19" s="42"/>
      <c r="D19" s="42" t="s">
        <v>727</v>
      </c>
      <c r="E19" s="63">
        <v>4</v>
      </c>
      <c r="F19" s="34">
        <v>3000</v>
      </c>
      <c r="G19" s="240"/>
    </row>
    <row r="20" spans="1:7" x14ac:dyDescent="0.25">
      <c r="C20" s="42"/>
      <c r="D20" s="42" t="s">
        <v>728</v>
      </c>
      <c r="E20" s="63">
        <v>31</v>
      </c>
      <c r="F20" s="34">
        <v>8885</v>
      </c>
      <c r="G20" s="240"/>
    </row>
    <row r="21" spans="1:7" x14ac:dyDescent="0.25">
      <c r="C21" s="42"/>
      <c r="D21" s="42" t="s">
        <v>729</v>
      </c>
      <c r="E21" s="63"/>
      <c r="F21" s="34">
        <v>925</v>
      </c>
      <c r="G21" s="240"/>
    </row>
    <row r="22" spans="1:7" x14ac:dyDescent="0.25">
      <c r="C22" s="42"/>
      <c r="D22" s="42" t="s">
        <v>730</v>
      </c>
      <c r="E22" s="63"/>
      <c r="F22" s="34">
        <v>790</v>
      </c>
      <c r="G22" s="235"/>
    </row>
    <row r="23" spans="1:7" ht="15.75" thickBot="1" x14ac:dyDescent="0.3">
      <c r="A23" s="67"/>
      <c r="B23" s="67"/>
      <c r="C23" s="109"/>
      <c r="D23" s="109" t="s">
        <v>731</v>
      </c>
      <c r="E23" s="199">
        <f>21+2+5</f>
        <v>28</v>
      </c>
      <c r="F23" s="241">
        <f>60+500</f>
        <v>560</v>
      </c>
      <c r="G23" s="2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showGridLines="0" workbookViewId="0">
      <selection sqref="A1:A2"/>
    </sheetView>
  </sheetViews>
  <sheetFormatPr baseColWidth="10" defaultRowHeight="15" x14ac:dyDescent="0.25"/>
  <cols>
    <col min="1" max="1" width="11.42578125" style="51"/>
    <col min="2" max="2" width="3.85546875" style="42" customWidth="1"/>
    <col min="3" max="3" width="113.5703125" style="42" customWidth="1"/>
    <col min="4" max="16384" width="11.42578125" style="51"/>
  </cols>
  <sheetData>
    <row r="1" spans="1:3" ht="15.75" x14ac:dyDescent="0.25">
      <c r="A1" s="122" t="s">
        <v>74</v>
      </c>
    </row>
    <row r="2" spans="1:3" ht="15.75" x14ac:dyDescent="0.25">
      <c r="A2" s="122" t="s">
        <v>871</v>
      </c>
    </row>
    <row r="4" spans="1:3" ht="15.75" thickBot="1" x14ac:dyDescent="0.3"/>
    <row r="5" spans="1:3" ht="15.75" thickBot="1" x14ac:dyDescent="0.3">
      <c r="B5" s="44" t="s">
        <v>8</v>
      </c>
      <c r="C5" s="110"/>
    </row>
    <row r="6" spans="1:3" x14ac:dyDescent="0.25">
      <c r="C6" s="42" t="s">
        <v>142</v>
      </c>
    </row>
    <row r="7" spans="1:3" x14ac:dyDescent="0.25">
      <c r="C7" s="42" t="s">
        <v>143</v>
      </c>
    </row>
    <row r="8" spans="1:3" x14ac:dyDescent="0.25">
      <c r="C8" s="42" t="s">
        <v>144</v>
      </c>
    </row>
    <row r="9" spans="1:3" x14ac:dyDescent="0.25">
      <c r="C9" s="42" t="s">
        <v>145</v>
      </c>
    </row>
    <row r="10" spans="1:3" x14ac:dyDescent="0.25">
      <c r="C10" s="42" t="s">
        <v>146</v>
      </c>
    </row>
    <row r="11" spans="1:3" x14ac:dyDescent="0.25">
      <c r="C11" s="42" t="s">
        <v>147</v>
      </c>
    </row>
    <row r="12" spans="1:3" x14ac:dyDescent="0.25">
      <c r="C12" s="42" t="s">
        <v>148</v>
      </c>
    </row>
    <row r="13" spans="1:3" x14ac:dyDescent="0.25">
      <c r="C13" s="42" t="s">
        <v>149</v>
      </c>
    </row>
    <row r="14" spans="1:3" x14ac:dyDescent="0.25">
      <c r="C14" s="42" t="s">
        <v>776</v>
      </c>
    </row>
    <row r="15" spans="1:3" x14ac:dyDescent="0.25">
      <c r="C15" s="42" t="s">
        <v>663</v>
      </c>
    </row>
    <row r="16" spans="1:3" x14ac:dyDescent="0.25">
      <c r="C16" s="42" t="s">
        <v>150</v>
      </c>
    </row>
    <row r="17" spans="3:3" x14ac:dyDescent="0.25">
      <c r="C17" s="42" t="s">
        <v>151</v>
      </c>
    </row>
    <row r="18" spans="3:3" x14ac:dyDescent="0.25">
      <c r="C18" s="42" t="s">
        <v>152</v>
      </c>
    </row>
    <row r="19" spans="3:3" x14ac:dyDescent="0.25">
      <c r="C19" s="42" t="s">
        <v>660</v>
      </c>
    </row>
    <row r="20" spans="3:3" x14ac:dyDescent="0.25">
      <c r="C20" s="42" t="s">
        <v>153</v>
      </c>
    </row>
    <row r="21" spans="3:3" x14ac:dyDescent="0.25">
      <c r="C21" s="42" t="s">
        <v>154</v>
      </c>
    </row>
    <row r="22" spans="3:3" x14ac:dyDescent="0.25">
      <c r="C22" s="42" t="s">
        <v>155</v>
      </c>
    </row>
    <row r="23" spans="3:3" x14ac:dyDescent="0.25">
      <c r="C23" s="42" t="s">
        <v>632</v>
      </c>
    </row>
    <row r="24" spans="3:3" x14ac:dyDescent="0.25">
      <c r="C24" s="42" t="s">
        <v>156</v>
      </c>
    </row>
    <row r="25" spans="3:3" x14ac:dyDescent="0.25">
      <c r="C25" s="42" t="s">
        <v>157</v>
      </c>
    </row>
    <row r="26" spans="3:3" x14ac:dyDescent="0.25">
      <c r="C26" s="42" t="s">
        <v>158</v>
      </c>
    </row>
    <row r="27" spans="3:3" x14ac:dyDescent="0.25">
      <c r="C27" s="42" t="s">
        <v>159</v>
      </c>
    </row>
    <row r="28" spans="3:3" x14ac:dyDescent="0.25">
      <c r="C28" s="42" t="s">
        <v>160</v>
      </c>
    </row>
    <row r="29" spans="3:3" x14ac:dyDescent="0.25">
      <c r="C29" s="42" t="s">
        <v>161</v>
      </c>
    </row>
    <row r="30" spans="3:3" x14ac:dyDescent="0.25">
      <c r="C30" s="42" t="s">
        <v>162</v>
      </c>
    </row>
    <row r="31" spans="3:3" x14ac:dyDescent="0.25">
      <c r="C31" s="42" t="s">
        <v>163</v>
      </c>
    </row>
    <row r="32" spans="3:3" x14ac:dyDescent="0.25">
      <c r="C32" s="42" t="s">
        <v>164</v>
      </c>
    </row>
    <row r="33" spans="3:3" x14ac:dyDescent="0.25">
      <c r="C33" s="42" t="s">
        <v>662</v>
      </c>
    </row>
    <row r="34" spans="3:3" x14ac:dyDescent="0.25">
      <c r="C34" s="42" t="s">
        <v>165</v>
      </c>
    </row>
    <row r="35" spans="3:3" x14ac:dyDescent="0.25">
      <c r="C35" s="42" t="s">
        <v>166</v>
      </c>
    </row>
    <row r="36" spans="3:3" x14ac:dyDescent="0.25">
      <c r="C36" s="42" t="s">
        <v>167</v>
      </c>
    </row>
    <row r="37" spans="3:3" x14ac:dyDescent="0.25">
      <c r="C37" s="42" t="s">
        <v>168</v>
      </c>
    </row>
    <row r="38" spans="3:3" x14ac:dyDescent="0.25">
      <c r="C38" s="42" t="s">
        <v>633</v>
      </c>
    </row>
    <row r="39" spans="3:3" x14ac:dyDescent="0.25">
      <c r="C39" s="42" t="s">
        <v>169</v>
      </c>
    </row>
    <row r="40" spans="3:3" x14ac:dyDescent="0.25">
      <c r="C40" s="42" t="s">
        <v>170</v>
      </c>
    </row>
    <row r="41" spans="3:3" x14ac:dyDescent="0.25">
      <c r="C41" s="42" t="s">
        <v>171</v>
      </c>
    </row>
    <row r="42" spans="3:3" x14ac:dyDescent="0.25">
      <c r="C42" s="42" t="s">
        <v>172</v>
      </c>
    </row>
    <row r="43" spans="3:3" x14ac:dyDescent="0.25">
      <c r="C43" s="42" t="s">
        <v>661</v>
      </c>
    </row>
    <row r="44" spans="3:3" x14ac:dyDescent="0.25">
      <c r="C44" s="42" t="s">
        <v>173</v>
      </c>
    </row>
    <row r="45" spans="3:3" x14ac:dyDescent="0.25">
      <c r="C45" s="42" t="s">
        <v>174</v>
      </c>
    </row>
    <row r="46" spans="3:3" x14ac:dyDescent="0.25">
      <c r="C46" s="42" t="s">
        <v>175</v>
      </c>
    </row>
    <row r="47" spans="3:3" x14ac:dyDescent="0.25">
      <c r="C47" s="42" t="s">
        <v>176</v>
      </c>
    </row>
    <row r="48" spans="3:3" x14ac:dyDescent="0.25">
      <c r="C48" s="42" t="s">
        <v>177</v>
      </c>
    </row>
    <row r="49" spans="2:3" x14ac:dyDescent="0.25">
      <c r="C49" s="42" t="s">
        <v>178</v>
      </c>
    </row>
    <row r="50" spans="2:3" x14ac:dyDescent="0.25">
      <c r="C50" s="42" t="s">
        <v>179</v>
      </c>
    </row>
    <row r="51" spans="2:3" x14ac:dyDescent="0.25">
      <c r="C51" s="42" t="s">
        <v>180</v>
      </c>
    </row>
    <row r="52" spans="2:3" x14ac:dyDescent="0.25">
      <c r="C52" s="42" t="s">
        <v>181</v>
      </c>
    </row>
    <row r="53" spans="2:3" x14ac:dyDescent="0.25">
      <c r="C53" s="42" t="s">
        <v>182</v>
      </c>
    </row>
    <row r="54" spans="2:3" x14ac:dyDescent="0.25">
      <c r="C54" s="42" t="s">
        <v>183</v>
      </c>
    </row>
    <row r="55" spans="2:3" x14ac:dyDescent="0.25">
      <c r="C55" s="42" t="s">
        <v>184</v>
      </c>
    </row>
    <row r="56" spans="2:3" ht="15.75" thickBot="1" x14ac:dyDescent="0.3">
      <c r="C56" s="133" t="s">
        <v>185</v>
      </c>
    </row>
    <row r="57" spans="2:3" ht="15.75" thickBot="1" x14ac:dyDescent="0.3">
      <c r="B57" s="44" t="s">
        <v>21</v>
      </c>
      <c r="C57" s="110"/>
    </row>
    <row r="58" spans="2:3" x14ac:dyDescent="0.25">
      <c r="C58" s="133" t="s">
        <v>186</v>
      </c>
    </row>
    <row r="59" spans="2:3" x14ac:dyDescent="0.25">
      <c r="C59" s="133" t="s">
        <v>775</v>
      </c>
    </row>
    <row r="60" spans="2:3" ht="15.75" thickBot="1" x14ac:dyDescent="0.3">
      <c r="B60" s="133"/>
      <c r="C60" s="133" t="s">
        <v>187</v>
      </c>
    </row>
    <row r="61" spans="2:3" ht="15.75" thickBot="1" x14ac:dyDescent="0.3">
      <c r="B61" s="44" t="s">
        <v>29</v>
      </c>
      <c r="C61" s="110"/>
    </row>
    <row r="62" spans="2:3" x14ac:dyDescent="0.25">
      <c r="C62" s="42" t="s">
        <v>188</v>
      </c>
    </row>
    <row r="63" spans="2:3" x14ac:dyDescent="0.25">
      <c r="C63" s="42" t="s">
        <v>189</v>
      </c>
    </row>
    <row r="64" spans="2:3" x14ac:dyDescent="0.25">
      <c r="C64" s="42" t="s">
        <v>190</v>
      </c>
    </row>
    <row r="65" spans="2:3" x14ac:dyDescent="0.25">
      <c r="C65" s="42" t="s">
        <v>191</v>
      </c>
    </row>
    <row r="66" spans="2:3" x14ac:dyDescent="0.25">
      <c r="C66" s="42" t="s">
        <v>192</v>
      </c>
    </row>
    <row r="67" spans="2:3" x14ac:dyDescent="0.25">
      <c r="C67" s="133" t="s">
        <v>193</v>
      </c>
    </row>
    <row r="68" spans="2:3" ht="15.75" thickBot="1" x14ac:dyDescent="0.3">
      <c r="C68" s="133" t="s">
        <v>194</v>
      </c>
    </row>
    <row r="69" spans="2:3" ht="15.75" thickBot="1" x14ac:dyDescent="0.3">
      <c r="B69" s="44" t="s">
        <v>27</v>
      </c>
      <c r="C69" s="110"/>
    </row>
    <row r="70" spans="2:3" x14ac:dyDescent="0.25">
      <c r="B70" s="133"/>
      <c r="C70" s="133" t="s">
        <v>195</v>
      </c>
    </row>
    <row r="71" spans="2:3" x14ac:dyDescent="0.25">
      <c r="C71" s="133" t="s">
        <v>196</v>
      </c>
    </row>
    <row r="72" spans="2:3" ht="15.75" thickBot="1" x14ac:dyDescent="0.3">
      <c r="B72" s="109"/>
      <c r="C72" s="109" t="s">
        <v>197</v>
      </c>
    </row>
    <row r="73" spans="2:3" x14ac:dyDescent="0.25">
      <c r="B73" s="51"/>
      <c r="C73" s="51"/>
    </row>
    <row r="74" spans="2:3" x14ac:dyDescent="0.25">
      <c r="B74" s="51"/>
      <c r="C74" s="51"/>
    </row>
    <row r="75" spans="2:3" x14ac:dyDescent="0.25">
      <c r="B75" s="51"/>
      <c r="C75" s="51"/>
    </row>
    <row r="76" spans="2:3" x14ac:dyDescent="0.25">
      <c r="B76" s="51"/>
      <c r="C76" s="51"/>
    </row>
    <row r="77" spans="2:3" x14ac:dyDescent="0.25">
      <c r="B77" s="51"/>
      <c r="C77" s="51"/>
    </row>
    <row r="78" spans="2:3" x14ac:dyDescent="0.25">
      <c r="B78" s="51"/>
      <c r="C78" s="51"/>
    </row>
    <row r="79" spans="2:3" x14ac:dyDescent="0.25">
      <c r="B79" s="51"/>
      <c r="C79" s="51"/>
    </row>
    <row r="80" spans="2:3" x14ac:dyDescent="0.25">
      <c r="B80" s="51"/>
      <c r="C80" s="51"/>
    </row>
    <row r="81" spans="3:3" x14ac:dyDescent="0.25">
      <c r="C81" s="13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N36" sqref="N36"/>
    </sheetView>
  </sheetViews>
  <sheetFormatPr baseColWidth="10" defaultRowHeight="15" x14ac:dyDescent="0.25"/>
  <cols>
    <col min="3" max="3" width="24.28515625" customWidth="1"/>
    <col min="4" max="7" width="11.140625" style="32" customWidth="1"/>
  </cols>
  <sheetData>
    <row r="1" spans="1:7" ht="15.75" x14ac:dyDescent="0.25">
      <c r="A1" s="142" t="s">
        <v>215</v>
      </c>
    </row>
    <row r="2" spans="1:7" ht="15.75" x14ac:dyDescent="0.25">
      <c r="A2" s="122" t="s">
        <v>705</v>
      </c>
    </row>
    <row r="3" spans="1:7" x14ac:dyDescent="0.25">
      <c r="B3" s="88"/>
    </row>
    <row r="4" spans="1:7" s="7" customFormat="1" ht="12.75" x14ac:dyDescent="0.2">
      <c r="B4" s="88"/>
      <c r="D4" s="85"/>
      <c r="E4" s="85"/>
      <c r="F4" s="85"/>
      <c r="G4" s="85"/>
    </row>
    <row r="5" spans="1:7" s="7" customFormat="1" ht="12.75" x14ac:dyDescent="0.2">
      <c r="B5" s="88" t="s">
        <v>732</v>
      </c>
      <c r="D5" s="85"/>
      <c r="E5" s="85"/>
      <c r="F5" s="85"/>
      <c r="G5" s="85"/>
    </row>
    <row r="6" spans="1:7" s="7" customFormat="1" ht="13.5" thickBot="1" x14ac:dyDescent="0.25">
      <c r="B6" s="88"/>
      <c r="D6" s="79"/>
      <c r="E6" s="79"/>
      <c r="F6" s="79"/>
      <c r="G6" s="79"/>
    </row>
    <row r="7" spans="1:7" s="7" customFormat="1" ht="12.75" x14ac:dyDescent="0.2">
      <c r="D7" s="423" t="s">
        <v>733</v>
      </c>
      <c r="E7" s="423"/>
      <c r="F7" s="424" t="s">
        <v>734</v>
      </c>
      <c r="G7" s="404"/>
    </row>
    <row r="8" spans="1:7" s="7" customFormat="1" ht="13.5" thickBot="1" x14ac:dyDescent="0.25">
      <c r="C8" s="66"/>
      <c r="D8" s="79" t="s">
        <v>6</v>
      </c>
      <c r="E8" s="79" t="s">
        <v>7</v>
      </c>
      <c r="F8" s="242" t="s">
        <v>6</v>
      </c>
      <c r="G8" s="79" t="s">
        <v>7</v>
      </c>
    </row>
    <row r="9" spans="1:7" s="7" customFormat="1" ht="12.75" x14ac:dyDescent="0.2">
      <c r="C9" s="233" t="s">
        <v>735</v>
      </c>
      <c r="D9" s="234">
        <v>889</v>
      </c>
      <c r="E9" s="234">
        <v>357</v>
      </c>
      <c r="F9" s="243">
        <v>176</v>
      </c>
      <c r="G9" s="244">
        <v>153</v>
      </c>
    </row>
    <row r="10" spans="1:7" s="7" customFormat="1" ht="15.75" customHeight="1" thickBot="1" x14ac:dyDescent="0.25">
      <c r="C10" s="109" t="s">
        <v>736</v>
      </c>
      <c r="D10" s="425">
        <v>48</v>
      </c>
      <c r="E10" s="425"/>
      <c r="F10" s="426"/>
      <c r="G10" s="425"/>
    </row>
    <row r="11" spans="1:7" s="7" customFormat="1" ht="12.75" x14ac:dyDescent="0.2">
      <c r="D11" s="85"/>
      <c r="E11" s="85"/>
      <c r="F11" s="85"/>
      <c r="G11" s="85"/>
    </row>
    <row r="12" spans="1:7" s="7" customFormat="1" ht="12.75" x14ac:dyDescent="0.2">
      <c r="D12" s="85"/>
      <c r="E12" s="85"/>
      <c r="F12" s="85"/>
      <c r="G12" s="85"/>
    </row>
    <row r="13" spans="1:7" s="7" customFormat="1" ht="12.75" x14ac:dyDescent="0.2">
      <c r="B13" s="88" t="s">
        <v>737</v>
      </c>
      <c r="D13" s="85"/>
      <c r="E13" s="85"/>
      <c r="F13" s="85"/>
      <c r="G13" s="85"/>
    </row>
    <row r="14" spans="1:7" s="7" customFormat="1" ht="12.75" x14ac:dyDescent="0.2">
      <c r="D14" s="85"/>
      <c r="E14" s="85"/>
      <c r="F14" s="85"/>
      <c r="G14" s="85"/>
    </row>
    <row r="15" spans="1:7" s="7" customFormat="1" ht="13.5" thickBot="1" x14ac:dyDescent="0.25">
      <c r="D15" s="85"/>
      <c r="E15" s="85"/>
      <c r="F15" s="85"/>
      <c r="G15" s="85"/>
    </row>
    <row r="16" spans="1:7" s="7" customFormat="1" ht="13.5" thickBot="1" x14ac:dyDescent="0.25">
      <c r="C16" s="66"/>
      <c r="D16" s="215" t="s">
        <v>738</v>
      </c>
      <c r="E16" s="85"/>
      <c r="F16" s="85"/>
      <c r="G16" s="85"/>
    </row>
    <row r="17" spans="3:7" s="7" customFormat="1" ht="12.75" x14ac:dyDescent="0.2">
      <c r="C17" s="42" t="s">
        <v>739</v>
      </c>
      <c r="D17" s="63">
        <v>20</v>
      </c>
      <c r="E17" s="85"/>
      <c r="F17" s="85"/>
      <c r="G17" s="85"/>
    </row>
    <row r="18" spans="3:7" s="7" customFormat="1" ht="12.75" x14ac:dyDescent="0.2">
      <c r="C18" s="42" t="s">
        <v>740</v>
      </c>
      <c r="D18" s="63">
        <v>60</v>
      </c>
      <c r="E18" s="85"/>
      <c r="F18" s="85"/>
      <c r="G18" s="85"/>
    </row>
    <row r="19" spans="3:7" s="7" customFormat="1" ht="12.75" x14ac:dyDescent="0.2">
      <c r="C19" s="42" t="s">
        <v>238</v>
      </c>
      <c r="D19" s="63">
        <v>85</v>
      </c>
      <c r="E19" s="85"/>
      <c r="F19" s="85"/>
      <c r="G19" s="85"/>
    </row>
    <row r="20" spans="3:7" s="7" customFormat="1" ht="12.75" x14ac:dyDescent="0.2">
      <c r="C20" s="42" t="s">
        <v>239</v>
      </c>
      <c r="D20" s="63">
        <v>322</v>
      </c>
      <c r="E20" s="85"/>
      <c r="F20" s="85"/>
      <c r="G20" s="85"/>
    </row>
    <row r="21" spans="3:7" s="7" customFormat="1" ht="12.75" x14ac:dyDescent="0.2">
      <c r="C21" s="42" t="s">
        <v>240</v>
      </c>
      <c r="D21" s="63">
        <v>87</v>
      </c>
      <c r="E21" s="85"/>
      <c r="F21" s="85"/>
      <c r="G21" s="85"/>
    </row>
    <row r="22" spans="3:7" s="7" customFormat="1" ht="13.5" thickBot="1" x14ac:dyDescent="0.25">
      <c r="C22" s="109" t="s">
        <v>241</v>
      </c>
      <c r="D22" s="199">
        <v>243</v>
      </c>
      <c r="E22" s="85"/>
      <c r="F22" s="85"/>
      <c r="G22" s="85"/>
    </row>
    <row r="23" spans="3:7" s="7" customFormat="1" ht="12.75" x14ac:dyDescent="0.2">
      <c r="D23" s="85"/>
      <c r="E23" s="85"/>
      <c r="F23" s="85"/>
      <c r="G23" s="85"/>
    </row>
    <row r="24" spans="3:7" s="7" customFormat="1" ht="12.75" x14ac:dyDescent="0.2">
      <c r="D24" s="85"/>
      <c r="E24" s="85"/>
      <c r="F24" s="85"/>
      <c r="G24" s="85"/>
    </row>
    <row r="25" spans="3:7" s="7" customFormat="1" ht="12.75" x14ac:dyDescent="0.2">
      <c r="D25" s="85"/>
      <c r="E25" s="85"/>
      <c r="F25" s="85"/>
      <c r="G25" s="85"/>
    </row>
    <row r="26" spans="3:7" s="7" customFormat="1" ht="12.75" x14ac:dyDescent="0.2">
      <c r="D26" s="85"/>
      <c r="E26" s="85"/>
      <c r="F26" s="85"/>
      <c r="G26" s="85"/>
    </row>
  </sheetData>
  <mergeCells count="4">
    <mergeCell ref="D7:E7"/>
    <mergeCell ref="F7:G7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showGridLines="0" workbookViewId="0">
      <selection activeCell="D6" sqref="D6"/>
    </sheetView>
  </sheetViews>
  <sheetFormatPr baseColWidth="10" defaultColWidth="9.140625" defaultRowHeight="15" x14ac:dyDescent="0.25"/>
  <cols>
    <col min="1" max="1" width="9.140625" customWidth="1"/>
    <col min="2" max="2" width="4.140625" style="42" customWidth="1"/>
    <col min="3" max="3" width="171.140625" style="42" customWidth="1"/>
    <col min="4" max="4" width="12.28515625" style="9" customWidth="1"/>
    <col min="7" max="7" width="22" customWidth="1"/>
    <col min="8" max="8" width="40.7109375" customWidth="1"/>
  </cols>
  <sheetData>
    <row r="1" spans="1:8" ht="15.75" x14ac:dyDescent="0.25">
      <c r="A1" s="142" t="s">
        <v>875</v>
      </c>
    </row>
    <row r="2" spans="1:8" ht="15.75" x14ac:dyDescent="0.25">
      <c r="A2" s="142" t="s">
        <v>1081</v>
      </c>
    </row>
    <row r="3" spans="1:8" x14ac:dyDescent="0.25">
      <c r="A3" s="3"/>
    </row>
    <row r="5" spans="1:8" ht="15.75" thickBot="1" x14ac:dyDescent="0.3">
      <c r="B5" s="43"/>
      <c r="C5" s="43" t="s">
        <v>876</v>
      </c>
      <c r="D5" s="10" t="s">
        <v>877</v>
      </c>
    </row>
    <row r="6" spans="1:8" ht="15.75" thickBot="1" x14ac:dyDescent="0.3">
      <c r="B6" s="366" t="s">
        <v>33</v>
      </c>
      <c r="C6" s="299"/>
      <c r="D6" s="367"/>
    </row>
    <row r="7" spans="1:8" x14ac:dyDescent="0.25">
      <c r="B7" s="45"/>
      <c r="C7" s="45" t="s">
        <v>878</v>
      </c>
      <c r="D7" s="14">
        <v>17</v>
      </c>
      <c r="E7" s="22"/>
      <c r="F7" s="22"/>
      <c r="G7" s="22"/>
      <c r="H7" s="22"/>
    </row>
    <row r="8" spans="1:8" x14ac:dyDescent="0.25">
      <c r="B8" s="45"/>
      <c r="C8" s="45" t="s">
        <v>879</v>
      </c>
      <c r="D8" s="14">
        <v>3</v>
      </c>
      <c r="E8" s="30"/>
      <c r="F8" s="30"/>
      <c r="G8" s="30"/>
      <c r="H8" s="30"/>
    </row>
    <row r="9" spans="1:8" x14ac:dyDescent="0.25">
      <c r="B9" s="45"/>
      <c r="C9" s="45" t="s">
        <v>880</v>
      </c>
      <c r="D9" s="14">
        <v>5</v>
      </c>
      <c r="E9" s="30"/>
      <c r="F9" s="30"/>
      <c r="G9" s="30"/>
      <c r="H9" s="30"/>
    </row>
    <row r="10" spans="1:8" x14ac:dyDescent="0.25">
      <c r="B10" s="45"/>
      <c r="C10" s="45" t="s">
        <v>881</v>
      </c>
      <c r="D10" s="14">
        <v>6</v>
      </c>
      <c r="E10" s="30"/>
      <c r="F10" s="30"/>
      <c r="G10" s="30"/>
      <c r="H10" s="30"/>
    </row>
    <row r="11" spans="1:8" x14ac:dyDescent="0.25">
      <c r="B11" s="45"/>
      <c r="C11" s="45" t="s">
        <v>882</v>
      </c>
      <c r="D11" s="14">
        <v>9</v>
      </c>
      <c r="E11" s="30"/>
      <c r="F11" s="30"/>
      <c r="G11" s="30"/>
      <c r="H11" s="30"/>
    </row>
    <row r="12" spans="1:8" x14ac:dyDescent="0.25">
      <c r="B12" s="45"/>
      <c r="C12" s="45" t="s">
        <v>883</v>
      </c>
      <c r="D12" s="14">
        <v>5</v>
      </c>
      <c r="E12" s="30"/>
      <c r="F12" s="30"/>
      <c r="G12" s="30"/>
      <c r="H12" s="30"/>
    </row>
    <row r="13" spans="1:8" x14ac:dyDescent="0.25">
      <c r="B13" s="45"/>
      <c r="C13" s="45" t="s">
        <v>884</v>
      </c>
      <c r="D13" s="14">
        <v>9</v>
      </c>
      <c r="E13" s="30"/>
      <c r="F13" s="30"/>
      <c r="G13" s="30"/>
      <c r="H13" s="30"/>
    </row>
    <row r="14" spans="1:8" x14ac:dyDescent="0.25">
      <c r="B14" s="45"/>
      <c r="C14" s="45" t="s">
        <v>885</v>
      </c>
      <c r="D14" s="14">
        <v>9</v>
      </c>
      <c r="E14" s="30"/>
      <c r="F14" s="30"/>
      <c r="G14" s="30"/>
      <c r="H14" s="30"/>
    </row>
    <row r="15" spans="1:8" x14ac:dyDescent="0.25">
      <c r="B15" s="45"/>
      <c r="C15" s="45" t="s">
        <v>886</v>
      </c>
      <c r="D15" s="14">
        <v>11</v>
      </c>
      <c r="E15" s="30"/>
      <c r="F15" s="30"/>
      <c r="G15" s="30"/>
      <c r="H15" s="30"/>
    </row>
    <row r="16" spans="1:8" x14ac:dyDescent="0.25">
      <c r="B16" s="45"/>
      <c r="C16" s="45" t="s">
        <v>887</v>
      </c>
      <c r="D16" s="14">
        <v>1</v>
      </c>
      <c r="E16" s="30"/>
      <c r="F16" s="30"/>
      <c r="G16" s="30"/>
      <c r="H16" s="30"/>
    </row>
    <row r="17" spans="2:8" x14ac:dyDescent="0.25">
      <c r="B17" s="45"/>
      <c r="C17" s="45" t="s">
        <v>888</v>
      </c>
      <c r="D17" s="14">
        <v>13</v>
      </c>
      <c r="E17" s="30"/>
      <c r="F17" s="30"/>
      <c r="G17" s="30"/>
      <c r="H17" s="30"/>
    </row>
    <row r="18" spans="2:8" x14ac:dyDescent="0.25">
      <c r="B18" s="45"/>
      <c r="C18" s="45" t="s">
        <v>889</v>
      </c>
      <c r="D18" s="14">
        <v>15</v>
      </c>
      <c r="E18" s="30"/>
      <c r="F18" s="30"/>
      <c r="G18" s="30"/>
      <c r="H18" s="30"/>
    </row>
    <row r="19" spans="2:8" x14ac:dyDescent="0.25">
      <c r="B19" s="45"/>
      <c r="C19" s="45" t="s">
        <v>890</v>
      </c>
      <c r="D19" s="14">
        <v>10</v>
      </c>
      <c r="E19" s="30"/>
      <c r="F19" s="30"/>
      <c r="G19" s="30"/>
      <c r="H19" s="30"/>
    </row>
    <row r="20" spans="2:8" x14ac:dyDescent="0.25">
      <c r="B20" s="45"/>
      <c r="C20" s="45" t="s">
        <v>891</v>
      </c>
      <c r="D20" s="14">
        <v>8</v>
      </c>
      <c r="E20" s="30"/>
      <c r="F20" s="30"/>
      <c r="G20" s="30"/>
      <c r="H20" s="30"/>
    </row>
    <row r="21" spans="2:8" x14ac:dyDescent="0.25">
      <c r="B21" s="45"/>
      <c r="C21" s="45" t="s">
        <v>892</v>
      </c>
      <c r="D21" s="14">
        <v>2</v>
      </c>
      <c r="E21" s="30"/>
      <c r="F21" s="30"/>
      <c r="G21" s="30"/>
      <c r="H21" s="30"/>
    </row>
    <row r="22" spans="2:8" x14ac:dyDescent="0.25">
      <c r="B22" s="45"/>
      <c r="C22" s="45" t="s">
        <v>893</v>
      </c>
      <c r="D22" s="14">
        <v>2</v>
      </c>
      <c r="E22" s="30"/>
      <c r="F22" s="30"/>
      <c r="G22" s="30"/>
      <c r="H22" s="30"/>
    </row>
    <row r="23" spans="2:8" ht="15.75" thickBot="1" x14ac:dyDescent="0.3">
      <c r="B23" s="45"/>
      <c r="C23" s="45" t="s">
        <v>894</v>
      </c>
      <c r="D23" s="14">
        <v>2</v>
      </c>
      <c r="E23" s="30"/>
      <c r="F23" s="30"/>
      <c r="G23" s="30"/>
      <c r="H23" s="30"/>
    </row>
    <row r="24" spans="2:8" ht="15.75" thickBot="1" x14ac:dyDescent="0.3">
      <c r="B24" s="366" t="s">
        <v>34</v>
      </c>
      <c r="C24" s="368"/>
      <c r="D24" s="369"/>
      <c r="E24" s="30"/>
      <c r="F24" s="30"/>
      <c r="G24" s="30"/>
      <c r="H24" s="30"/>
    </row>
    <row r="25" spans="2:8" x14ac:dyDescent="0.25">
      <c r="B25" s="45"/>
      <c r="C25" s="45" t="s">
        <v>895</v>
      </c>
      <c r="D25" s="14">
        <v>1</v>
      </c>
      <c r="E25" s="30"/>
      <c r="F25" s="30"/>
      <c r="G25" s="30"/>
      <c r="H25" s="30"/>
    </row>
    <row r="26" spans="2:8" x14ac:dyDescent="0.25">
      <c r="B26" s="45"/>
      <c r="C26" s="45" t="s">
        <v>896</v>
      </c>
      <c r="D26" s="14">
        <v>1</v>
      </c>
      <c r="E26" s="30"/>
      <c r="F26" s="30"/>
      <c r="G26" s="30"/>
      <c r="H26" s="30"/>
    </row>
    <row r="27" spans="2:8" x14ac:dyDescent="0.25">
      <c r="B27" s="45"/>
      <c r="C27" s="45" t="s">
        <v>897</v>
      </c>
      <c r="D27" s="14">
        <v>47</v>
      </c>
      <c r="E27" s="30"/>
      <c r="F27" s="30"/>
      <c r="G27" s="30"/>
      <c r="H27" s="30"/>
    </row>
    <row r="28" spans="2:8" x14ac:dyDescent="0.25">
      <c r="B28" s="45"/>
      <c r="C28" s="45" t="s">
        <v>898</v>
      </c>
      <c r="D28" s="14">
        <v>13</v>
      </c>
      <c r="E28" s="30"/>
      <c r="F28" s="30"/>
      <c r="G28" s="30"/>
      <c r="H28" s="30"/>
    </row>
    <row r="29" spans="2:8" x14ac:dyDescent="0.25">
      <c r="B29" s="45"/>
      <c r="C29" s="45" t="s">
        <v>899</v>
      </c>
      <c r="D29" s="14">
        <v>5</v>
      </c>
      <c r="E29" s="30"/>
      <c r="F29" s="30"/>
      <c r="G29" s="30"/>
      <c r="H29" s="30"/>
    </row>
    <row r="30" spans="2:8" x14ac:dyDescent="0.25">
      <c r="B30" s="45"/>
      <c r="C30" s="45" t="s">
        <v>900</v>
      </c>
      <c r="D30" s="14">
        <v>2</v>
      </c>
      <c r="E30" s="30"/>
      <c r="F30" s="30"/>
      <c r="G30" s="30"/>
      <c r="H30" s="30"/>
    </row>
    <row r="31" spans="2:8" x14ac:dyDescent="0.25">
      <c r="B31" s="45"/>
      <c r="C31" s="45" t="s">
        <v>901</v>
      </c>
      <c r="D31" s="14">
        <v>4</v>
      </c>
      <c r="E31" s="30"/>
      <c r="F31" s="30"/>
      <c r="G31" s="30"/>
      <c r="H31" s="30"/>
    </row>
    <row r="32" spans="2:8" x14ac:dyDescent="0.25">
      <c r="B32" s="45"/>
      <c r="C32" s="45" t="s">
        <v>902</v>
      </c>
      <c r="D32" s="14">
        <v>13</v>
      </c>
      <c r="E32" s="30"/>
      <c r="F32" s="30"/>
      <c r="G32" s="30"/>
      <c r="H32" s="30"/>
    </row>
    <row r="33" spans="2:8" x14ac:dyDescent="0.25">
      <c r="B33" s="45"/>
      <c r="C33" s="45" t="s">
        <v>903</v>
      </c>
      <c r="D33" s="14">
        <v>5</v>
      </c>
      <c r="E33" s="30"/>
      <c r="F33" s="30"/>
      <c r="G33" s="30"/>
      <c r="H33" s="30"/>
    </row>
    <row r="34" spans="2:8" x14ac:dyDescent="0.25">
      <c r="B34" s="45"/>
      <c r="C34" s="45" t="s">
        <v>904</v>
      </c>
      <c r="D34" s="14">
        <v>11</v>
      </c>
      <c r="E34" s="30"/>
      <c r="F34" s="30"/>
      <c r="G34" s="30"/>
      <c r="H34" s="30"/>
    </row>
    <row r="35" spans="2:8" x14ac:dyDescent="0.25">
      <c r="B35" s="45"/>
      <c r="C35" s="45" t="s">
        <v>905</v>
      </c>
      <c r="D35" s="14">
        <v>3</v>
      </c>
      <c r="E35" s="30"/>
      <c r="F35" s="30"/>
      <c r="G35" s="30"/>
      <c r="H35" s="30"/>
    </row>
    <row r="36" spans="2:8" x14ac:dyDescent="0.25">
      <c r="B36" s="45"/>
      <c r="C36" s="45" t="s">
        <v>906</v>
      </c>
      <c r="D36" s="14">
        <v>9</v>
      </c>
      <c r="E36" s="30"/>
      <c r="F36" s="30"/>
      <c r="G36" s="30"/>
      <c r="H36" s="30"/>
    </row>
    <row r="37" spans="2:8" x14ac:dyDescent="0.25">
      <c r="B37" s="45"/>
      <c r="C37" s="45" t="s">
        <v>907</v>
      </c>
      <c r="D37" s="14">
        <v>1</v>
      </c>
      <c r="E37" s="30"/>
      <c r="F37" s="30"/>
      <c r="G37" s="30"/>
      <c r="H37" s="30"/>
    </row>
    <row r="38" spans="2:8" x14ac:dyDescent="0.25">
      <c r="B38" s="45"/>
      <c r="C38" s="45" t="s">
        <v>908</v>
      </c>
      <c r="D38" s="14">
        <v>34</v>
      </c>
      <c r="E38" s="30"/>
      <c r="F38" s="30"/>
      <c r="G38" s="30"/>
      <c r="H38" s="30"/>
    </row>
    <row r="39" spans="2:8" x14ac:dyDescent="0.25">
      <c r="B39" s="45"/>
      <c r="C39" s="45" t="s">
        <v>909</v>
      </c>
      <c r="D39" s="14">
        <v>2</v>
      </c>
      <c r="E39" s="30"/>
      <c r="F39" s="30"/>
      <c r="G39" s="30"/>
      <c r="H39" s="30"/>
    </row>
    <row r="40" spans="2:8" x14ac:dyDescent="0.25">
      <c r="B40" s="45"/>
      <c r="C40" s="45" t="s">
        <v>910</v>
      </c>
      <c r="D40" s="14">
        <v>7</v>
      </c>
      <c r="E40" s="30"/>
      <c r="F40" s="30"/>
      <c r="G40" s="30"/>
      <c r="H40" s="30"/>
    </row>
    <row r="41" spans="2:8" x14ac:dyDescent="0.25">
      <c r="B41" s="45"/>
      <c r="C41" s="45" t="s">
        <v>911</v>
      </c>
      <c r="D41" s="14">
        <v>8</v>
      </c>
      <c r="E41" s="30"/>
      <c r="F41" s="30"/>
      <c r="G41" s="30"/>
      <c r="H41" s="30"/>
    </row>
    <row r="42" spans="2:8" x14ac:dyDescent="0.25">
      <c r="B42" s="45"/>
      <c r="C42" s="45" t="s">
        <v>912</v>
      </c>
      <c r="D42" s="14">
        <v>2</v>
      </c>
      <c r="E42" s="30"/>
      <c r="F42" s="30"/>
      <c r="G42" s="30"/>
      <c r="H42" s="30"/>
    </row>
    <row r="43" spans="2:8" x14ac:dyDescent="0.25">
      <c r="B43" s="45"/>
      <c r="C43" s="45" t="s">
        <v>913</v>
      </c>
      <c r="D43" s="14">
        <v>36</v>
      </c>
      <c r="E43" s="30"/>
      <c r="F43" s="30"/>
      <c r="G43" s="30"/>
      <c r="H43" s="30"/>
    </row>
    <row r="44" spans="2:8" x14ac:dyDescent="0.25">
      <c r="B44" s="45"/>
      <c r="C44" s="45" t="s">
        <v>914</v>
      </c>
      <c r="D44" s="14">
        <v>19</v>
      </c>
      <c r="E44" s="30"/>
      <c r="F44" s="30"/>
      <c r="G44" s="30"/>
      <c r="H44" s="30"/>
    </row>
    <row r="45" spans="2:8" x14ac:dyDescent="0.25">
      <c r="B45" s="45"/>
      <c r="C45" s="45" t="s">
        <v>915</v>
      </c>
      <c r="D45" s="14">
        <v>12</v>
      </c>
      <c r="E45" s="30"/>
      <c r="F45" s="30"/>
      <c r="G45" s="30"/>
      <c r="H45" s="30"/>
    </row>
    <row r="46" spans="2:8" x14ac:dyDescent="0.25">
      <c r="B46" s="45"/>
      <c r="C46" s="45" t="s">
        <v>916</v>
      </c>
      <c r="D46" s="14">
        <v>11</v>
      </c>
      <c r="E46" s="30"/>
      <c r="F46" s="30"/>
      <c r="G46" s="30"/>
      <c r="H46" s="30"/>
    </row>
    <row r="47" spans="2:8" x14ac:dyDescent="0.25">
      <c r="B47" s="45"/>
      <c r="C47" s="45" t="s">
        <v>917</v>
      </c>
      <c r="D47" s="14">
        <v>7</v>
      </c>
      <c r="E47" s="30"/>
      <c r="F47" s="30"/>
      <c r="G47" s="30"/>
      <c r="H47" s="30"/>
    </row>
    <row r="48" spans="2:8" x14ac:dyDescent="0.25">
      <c r="B48" s="45"/>
      <c r="C48" s="45" t="s">
        <v>918</v>
      </c>
      <c r="D48" s="14">
        <v>1</v>
      </c>
      <c r="E48" s="30"/>
      <c r="F48" s="30"/>
      <c r="G48" s="30"/>
      <c r="H48" s="30"/>
    </row>
    <row r="49" spans="2:8" x14ac:dyDescent="0.25">
      <c r="B49" s="45"/>
      <c r="C49" s="45" t="s">
        <v>919</v>
      </c>
      <c r="D49" s="14">
        <v>2</v>
      </c>
      <c r="E49" s="30"/>
      <c r="F49" s="30"/>
      <c r="G49" s="30"/>
      <c r="H49" s="30"/>
    </row>
    <row r="50" spans="2:8" x14ac:dyDescent="0.25">
      <c r="B50" s="45"/>
      <c r="C50" s="45" t="s">
        <v>920</v>
      </c>
      <c r="D50" s="14">
        <v>2</v>
      </c>
      <c r="E50" s="30"/>
      <c r="F50" s="30"/>
      <c r="G50" s="30"/>
      <c r="H50" s="30"/>
    </row>
    <row r="51" spans="2:8" x14ac:dyDescent="0.25">
      <c r="B51" s="45"/>
      <c r="C51" s="45" t="s">
        <v>921</v>
      </c>
      <c r="D51" s="14">
        <v>13</v>
      </c>
      <c r="E51" s="30"/>
      <c r="F51" s="30"/>
      <c r="G51" s="30"/>
      <c r="H51" s="30"/>
    </row>
    <row r="52" spans="2:8" x14ac:dyDescent="0.25">
      <c r="B52" s="45"/>
      <c r="C52" s="45" t="s">
        <v>922</v>
      </c>
      <c r="D52" s="14">
        <v>5</v>
      </c>
      <c r="E52" s="30"/>
      <c r="F52" s="30"/>
      <c r="G52" s="30"/>
      <c r="H52" s="30"/>
    </row>
    <row r="53" spans="2:8" s="51" customFormat="1" x14ac:dyDescent="0.25">
      <c r="B53" s="45"/>
      <c r="C53" s="45" t="s">
        <v>923</v>
      </c>
      <c r="D53" s="286">
        <v>7</v>
      </c>
      <c r="E53" s="284"/>
      <c r="F53" s="284"/>
      <c r="G53" s="284"/>
      <c r="H53" s="284"/>
    </row>
    <row r="54" spans="2:8" x14ac:dyDescent="0.25">
      <c r="B54" s="45"/>
      <c r="C54" s="45" t="s">
        <v>924</v>
      </c>
      <c r="D54" s="14">
        <v>24</v>
      </c>
      <c r="E54" s="30"/>
      <c r="F54" s="30"/>
      <c r="G54" s="30"/>
      <c r="H54" s="30"/>
    </row>
    <row r="55" spans="2:8" x14ac:dyDescent="0.25">
      <c r="B55" s="45"/>
      <c r="C55" s="45" t="s">
        <v>925</v>
      </c>
      <c r="D55" s="14">
        <v>33</v>
      </c>
      <c r="E55" s="30"/>
      <c r="F55" s="30"/>
      <c r="G55" s="30"/>
      <c r="H55" s="30"/>
    </row>
    <row r="56" spans="2:8" x14ac:dyDescent="0.25">
      <c r="B56" s="45"/>
      <c r="C56" s="45" t="s">
        <v>926</v>
      </c>
      <c r="D56" s="14">
        <v>7</v>
      </c>
      <c r="E56" s="30"/>
      <c r="F56" s="30"/>
      <c r="G56" s="30"/>
      <c r="H56" s="30"/>
    </row>
    <row r="57" spans="2:8" x14ac:dyDescent="0.25">
      <c r="B57" s="45"/>
      <c r="C57" s="45" t="s">
        <v>927</v>
      </c>
      <c r="D57" s="14">
        <v>2</v>
      </c>
      <c r="E57" s="30"/>
      <c r="F57" s="30"/>
      <c r="G57" s="30"/>
      <c r="H57" s="30"/>
    </row>
    <row r="58" spans="2:8" x14ac:dyDescent="0.25">
      <c r="B58" s="45"/>
      <c r="C58" s="45" t="s">
        <v>928</v>
      </c>
      <c r="D58" s="14">
        <v>1</v>
      </c>
      <c r="E58" s="30"/>
      <c r="F58" s="30"/>
      <c r="G58" s="30"/>
      <c r="H58" s="30"/>
    </row>
    <row r="59" spans="2:8" x14ac:dyDescent="0.25">
      <c r="B59" s="45"/>
      <c r="C59" s="45" t="s">
        <v>929</v>
      </c>
      <c r="D59" s="14">
        <v>9</v>
      </c>
      <c r="E59" s="30"/>
      <c r="F59" s="30"/>
      <c r="G59" s="30"/>
      <c r="H59" s="30"/>
    </row>
    <row r="60" spans="2:8" x14ac:dyDescent="0.25">
      <c r="B60" s="45"/>
      <c r="C60" s="45" t="s">
        <v>930</v>
      </c>
      <c r="D60" s="14">
        <v>20</v>
      </c>
      <c r="E60" s="30"/>
      <c r="F60" s="30"/>
      <c r="G60" s="30"/>
      <c r="H60" s="30"/>
    </row>
    <row r="61" spans="2:8" x14ac:dyDescent="0.25">
      <c r="B61" s="45"/>
      <c r="C61" s="45" t="s">
        <v>931</v>
      </c>
      <c r="D61" s="14">
        <v>6</v>
      </c>
      <c r="E61" s="30"/>
      <c r="F61" s="30"/>
      <c r="G61" s="30"/>
      <c r="H61" s="30"/>
    </row>
    <row r="62" spans="2:8" x14ac:dyDescent="0.25">
      <c r="B62" s="45"/>
      <c r="C62" s="45" t="s">
        <v>932</v>
      </c>
      <c r="D62" s="14">
        <v>5</v>
      </c>
      <c r="E62" s="30"/>
      <c r="F62" s="30"/>
      <c r="G62" s="30"/>
      <c r="H62" s="30"/>
    </row>
    <row r="63" spans="2:8" x14ac:dyDescent="0.25">
      <c r="B63" s="45"/>
      <c r="C63" s="45" t="s">
        <v>933</v>
      </c>
      <c r="D63" s="14">
        <v>4</v>
      </c>
      <c r="E63" s="30"/>
      <c r="F63" s="30"/>
      <c r="G63" s="30"/>
      <c r="H63" s="30"/>
    </row>
    <row r="64" spans="2:8" x14ac:dyDescent="0.25">
      <c r="B64" s="45"/>
      <c r="C64" s="45" t="s">
        <v>934</v>
      </c>
      <c r="D64" s="14">
        <v>5</v>
      </c>
      <c r="E64" s="30"/>
      <c r="F64" s="30"/>
      <c r="G64" s="30"/>
      <c r="H64" s="30"/>
    </row>
    <row r="65" spans="2:8" x14ac:dyDescent="0.25">
      <c r="B65" s="45"/>
      <c r="C65" s="45" t="s">
        <v>935</v>
      </c>
      <c r="D65" s="14">
        <v>3</v>
      </c>
      <c r="E65" s="30"/>
      <c r="F65" s="30"/>
      <c r="G65" s="30"/>
      <c r="H65" s="30"/>
    </row>
    <row r="66" spans="2:8" x14ac:dyDescent="0.25">
      <c r="B66" s="45"/>
      <c r="C66" s="45" t="s">
        <v>936</v>
      </c>
      <c r="D66" s="14">
        <v>18</v>
      </c>
      <c r="E66" s="30"/>
      <c r="F66" s="30"/>
      <c r="G66" s="30"/>
      <c r="H66" s="30"/>
    </row>
    <row r="67" spans="2:8" x14ac:dyDescent="0.25">
      <c r="B67" s="45"/>
      <c r="C67" s="45" t="s">
        <v>937</v>
      </c>
      <c r="D67" s="14">
        <v>37</v>
      </c>
      <c r="E67" s="30"/>
      <c r="F67" s="30"/>
      <c r="G67" s="30"/>
      <c r="H67" s="30"/>
    </row>
    <row r="68" spans="2:8" x14ac:dyDescent="0.25">
      <c r="B68" s="45"/>
      <c r="C68" s="45" t="s">
        <v>938</v>
      </c>
      <c r="D68" s="14">
        <v>1</v>
      </c>
      <c r="E68" s="30"/>
      <c r="F68" s="30"/>
      <c r="G68" s="30"/>
      <c r="H68" s="30"/>
    </row>
    <row r="69" spans="2:8" x14ac:dyDescent="0.25">
      <c r="B69" s="45"/>
      <c r="C69" s="45" t="s">
        <v>939</v>
      </c>
      <c r="D69" s="14">
        <v>12</v>
      </c>
      <c r="E69" s="30"/>
      <c r="F69" s="30"/>
      <c r="G69" s="30"/>
      <c r="H69" s="30"/>
    </row>
    <row r="70" spans="2:8" x14ac:dyDescent="0.25">
      <c r="B70" s="45"/>
      <c r="C70" s="45" t="s">
        <v>940</v>
      </c>
      <c r="D70" s="14">
        <v>5</v>
      </c>
      <c r="E70" s="30"/>
      <c r="F70" s="30"/>
      <c r="G70" s="30"/>
      <c r="H70" s="30"/>
    </row>
    <row r="71" spans="2:8" x14ac:dyDescent="0.25">
      <c r="B71" s="45"/>
      <c r="C71" s="45" t="s">
        <v>941</v>
      </c>
      <c r="D71" s="14">
        <v>31</v>
      </c>
      <c r="E71" s="30"/>
      <c r="F71" s="30"/>
      <c r="G71" s="30"/>
      <c r="H71" s="30"/>
    </row>
    <row r="72" spans="2:8" x14ac:dyDescent="0.25">
      <c r="B72" s="45"/>
      <c r="C72" s="45" t="s">
        <v>942</v>
      </c>
      <c r="D72" s="14">
        <v>2</v>
      </c>
      <c r="E72" s="30"/>
      <c r="F72" s="30"/>
      <c r="G72" s="30"/>
      <c r="H72" s="30"/>
    </row>
    <row r="73" spans="2:8" x14ac:dyDescent="0.25">
      <c r="B73" s="45"/>
      <c r="C73" s="45" t="s">
        <v>943</v>
      </c>
      <c r="D73" s="14">
        <v>8</v>
      </c>
      <c r="E73" s="30"/>
      <c r="F73" s="30"/>
      <c r="G73" s="30"/>
      <c r="H73" s="30"/>
    </row>
    <row r="74" spans="2:8" x14ac:dyDescent="0.25">
      <c r="B74" s="45"/>
      <c r="C74" s="45" t="s">
        <v>944</v>
      </c>
      <c r="D74" s="14">
        <v>2</v>
      </c>
      <c r="E74" s="30"/>
      <c r="F74" s="30"/>
      <c r="G74" s="30"/>
      <c r="H74" s="30"/>
    </row>
    <row r="75" spans="2:8" x14ac:dyDescent="0.25">
      <c r="B75" s="45"/>
      <c r="C75" s="45" t="s">
        <v>945</v>
      </c>
      <c r="D75" s="14">
        <v>67</v>
      </c>
      <c r="E75" s="30"/>
      <c r="F75" s="30"/>
      <c r="G75" s="30"/>
      <c r="H75" s="30"/>
    </row>
    <row r="76" spans="2:8" x14ac:dyDescent="0.25">
      <c r="B76" s="45"/>
      <c r="C76" s="45" t="s">
        <v>946</v>
      </c>
      <c r="D76" s="14">
        <v>15</v>
      </c>
      <c r="E76" s="30"/>
      <c r="F76" s="30"/>
      <c r="G76" s="30"/>
      <c r="H76" s="30"/>
    </row>
    <row r="77" spans="2:8" x14ac:dyDescent="0.25">
      <c r="B77" s="45"/>
      <c r="C77" s="45" t="s">
        <v>947</v>
      </c>
      <c r="D77" s="14">
        <v>10</v>
      </c>
      <c r="E77" s="30"/>
      <c r="F77" s="30"/>
      <c r="G77" s="30"/>
      <c r="H77" s="30"/>
    </row>
    <row r="78" spans="2:8" ht="25.5" x14ac:dyDescent="0.25">
      <c r="B78" s="45"/>
      <c r="C78" s="45" t="s">
        <v>948</v>
      </c>
      <c r="D78" s="14">
        <v>14</v>
      </c>
      <c r="E78" s="30"/>
      <c r="F78" s="30"/>
      <c r="G78" s="30"/>
      <c r="H78" s="30"/>
    </row>
    <row r="79" spans="2:8" x14ac:dyDescent="0.25">
      <c r="B79" s="45"/>
      <c r="C79" s="45" t="s">
        <v>949</v>
      </c>
      <c r="D79" s="14">
        <v>12</v>
      </c>
      <c r="E79" s="30"/>
      <c r="F79" s="30"/>
      <c r="G79" s="30"/>
      <c r="H79" s="30"/>
    </row>
    <row r="80" spans="2:8" x14ac:dyDescent="0.25">
      <c r="B80" s="45"/>
      <c r="C80" s="45" t="s">
        <v>950</v>
      </c>
      <c r="D80" s="14">
        <v>6</v>
      </c>
      <c r="E80" s="30"/>
      <c r="F80" s="30"/>
      <c r="G80" s="30"/>
      <c r="H80" s="30"/>
    </row>
    <row r="81" spans="2:8" x14ac:dyDescent="0.25">
      <c r="B81" s="45"/>
      <c r="C81" s="45" t="s">
        <v>951</v>
      </c>
      <c r="D81" s="14">
        <v>4</v>
      </c>
      <c r="E81" s="30"/>
      <c r="F81" s="30"/>
      <c r="G81" s="30"/>
      <c r="H81" s="30"/>
    </row>
    <row r="82" spans="2:8" x14ac:dyDescent="0.25">
      <c r="B82" s="45"/>
      <c r="C82" s="45" t="s">
        <v>952</v>
      </c>
      <c r="D82" s="14">
        <v>13</v>
      </c>
      <c r="E82" s="30"/>
      <c r="F82" s="30"/>
      <c r="G82" s="30"/>
      <c r="H82" s="30"/>
    </row>
    <row r="83" spans="2:8" x14ac:dyDescent="0.25">
      <c r="B83" s="45"/>
      <c r="C83" s="45" t="s">
        <v>953</v>
      </c>
      <c r="D83" s="14">
        <v>2</v>
      </c>
      <c r="E83" s="30"/>
      <c r="F83" s="30"/>
      <c r="G83" s="30"/>
      <c r="H83" s="30"/>
    </row>
    <row r="84" spans="2:8" x14ac:dyDescent="0.25">
      <c r="B84" s="45"/>
      <c r="C84" s="45" t="s">
        <v>954</v>
      </c>
      <c r="D84" s="14">
        <v>13</v>
      </c>
      <c r="E84" s="30"/>
      <c r="F84" s="30"/>
      <c r="G84" s="30"/>
      <c r="H84" s="30"/>
    </row>
    <row r="85" spans="2:8" x14ac:dyDescent="0.25">
      <c r="B85" s="45"/>
      <c r="C85" s="45" t="s">
        <v>955</v>
      </c>
      <c r="D85" s="14">
        <v>29</v>
      </c>
      <c r="E85" s="30"/>
      <c r="F85" s="30"/>
      <c r="G85" s="30"/>
      <c r="H85" s="30"/>
    </row>
    <row r="86" spans="2:8" ht="15.75" thickBot="1" x14ac:dyDescent="0.3">
      <c r="B86" s="45"/>
      <c r="C86" s="45" t="s">
        <v>956</v>
      </c>
      <c r="D86" s="14">
        <v>8</v>
      </c>
      <c r="E86" s="30"/>
      <c r="F86" s="30"/>
      <c r="G86" s="30"/>
      <c r="H86" s="30"/>
    </row>
    <row r="87" spans="2:8" ht="15.75" thickBot="1" x14ac:dyDescent="0.3">
      <c r="B87" s="49" t="s">
        <v>35</v>
      </c>
      <c r="C87" s="370"/>
      <c r="D87" s="367"/>
      <c r="E87" s="30"/>
      <c r="F87" s="30"/>
      <c r="G87" s="30"/>
      <c r="H87" s="30"/>
    </row>
    <row r="88" spans="2:8" x14ac:dyDescent="0.25">
      <c r="B88" s="45"/>
      <c r="C88" s="45" t="s">
        <v>957</v>
      </c>
      <c r="D88" s="14">
        <v>2</v>
      </c>
      <c r="E88" s="30"/>
      <c r="F88" s="30"/>
      <c r="G88" s="30"/>
      <c r="H88" s="30"/>
    </row>
    <row r="89" spans="2:8" x14ac:dyDescent="0.25">
      <c r="B89" s="45"/>
      <c r="C89" s="45" t="s">
        <v>958</v>
      </c>
      <c r="D89" s="14">
        <v>2</v>
      </c>
      <c r="E89" s="30"/>
      <c r="F89" s="30"/>
      <c r="G89" s="30"/>
      <c r="H89" s="30"/>
    </row>
    <row r="90" spans="2:8" x14ac:dyDescent="0.25">
      <c r="B90" s="45"/>
      <c r="C90" s="45" t="s">
        <v>959</v>
      </c>
      <c r="D90" s="14">
        <v>13</v>
      </c>
      <c r="E90" s="30"/>
      <c r="F90" s="30"/>
      <c r="G90" s="30"/>
      <c r="H90" s="30"/>
    </row>
    <row r="91" spans="2:8" x14ac:dyDescent="0.25">
      <c r="B91" s="45"/>
      <c r="C91" s="45" t="s">
        <v>960</v>
      </c>
      <c r="D91" s="14">
        <v>3</v>
      </c>
      <c r="E91" s="30"/>
      <c r="F91" s="30"/>
      <c r="G91" s="30"/>
      <c r="H91" s="30"/>
    </row>
    <row r="92" spans="2:8" x14ac:dyDescent="0.25">
      <c r="B92" s="45"/>
      <c r="C92" s="45" t="s">
        <v>961</v>
      </c>
      <c r="D92" s="14">
        <v>16</v>
      </c>
      <c r="E92" s="30"/>
      <c r="F92" s="30"/>
      <c r="G92" s="30"/>
      <c r="H92" s="30"/>
    </row>
    <row r="93" spans="2:8" x14ac:dyDescent="0.25">
      <c r="B93" s="45"/>
      <c r="C93" s="45" t="s">
        <v>962</v>
      </c>
      <c r="D93" s="14">
        <v>9</v>
      </c>
      <c r="E93" s="30"/>
      <c r="F93" s="30"/>
      <c r="G93" s="30"/>
      <c r="H93" s="30"/>
    </row>
    <row r="94" spans="2:8" x14ac:dyDescent="0.25">
      <c r="B94" s="45"/>
      <c r="C94" s="45" t="s">
        <v>963</v>
      </c>
      <c r="D94" s="14">
        <v>2</v>
      </c>
      <c r="E94" s="30"/>
      <c r="F94" s="30"/>
      <c r="G94" s="30"/>
      <c r="H94" s="30"/>
    </row>
    <row r="95" spans="2:8" x14ac:dyDescent="0.25">
      <c r="B95" s="45"/>
      <c r="C95" s="45" t="s">
        <v>964</v>
      </c>
      <c r="D95" s="14">
        <v>4</v>
      </c>
      <c r="E95" s="30"/>
      <c r="F95" s="30"/>
      <c r="G95" s="30"/>
      <c r="H95" s="30"/>
    </row>
    <row r="96" spans="2:8" x14ac:dyDescent="0.25">
      <c r="B96" s="45"/>
      <c r="C96" s="45" t="s">
        <v>964</v>
      </c>
      <c r="D96" s="14">
        <v>11</v>
      </c>
      <c r="E96" s="30"/>
      <c r="F96" s="30"/>
      <c r="G96" s="30"/>
      <c r="H96" s="30"/>
    </row>
    <row r="97" spans="2:8" x14ac:dyDescent="0.25">
      <c r="B97" s="45"/>
      <c r="C97" s="45" t="s">
        <v>965</v>
      </c>
      <c r="D97" s="14">
        <v>4</v>
      </c>
      <c r="E97" s="30"/>
      <c r="F97" s="30"/>
      <c r="G97" s="30"/>
      <c r="H97" s="30"/>
    </row>
    <row r="98" spans="2:8" x14ac:dyDescent="0.25">
      <c r="B98" s="45"/>
      <c r="C98" s="45" t="s">
        <v>966</v>
      </c>
      <c r="D98" s="14">
        <v>1</v>
      </c>
      <c r="E98" s="30"/>
      <c r="F98" s="30"/>
      <c r="G98" s="30"/>
      <c r="H98" s="30"/>
    </row>
    <row r="99" spans="2:8" x14ac:dyDescent="0.25">
      <c r="B99" s="45"/>
      <c r="C99" s="45" t="s">
        <v>967</v>
      </c>
      <c r="D99" s="14">
        <v>1</v>
      </c>
      <c r="E99" s="30"/>
      <c r="F99" s="30"/>
      <c r="G99" s="30"/>
      <c r="H99" s="30"/>
    </row>
    <row r="100" spans="2:8" ht="25.5" x14ac:dyDescent="0.25">
      <c r="B100" s="45"/>
      <c r="C100" s="45" t="s">
        <v>968</v>
      </c>
      <c r="D100" s="14">
        <v>10</v>
      </c>
      <c r="E100" s="30"/>
      <c r="F100" s="30"/>
      <c r="G100" s="30"/>
      <c r="H100" s="30"/>
    </row>
    <row r="101" spans="2:8" x14ac:dyDescent="0.25">
      <c r="B101" s="45"/>
      <c r="C101" s="45" t="s">
        <v>969</v>
      </c>
      <c r="D101" s="14">
        <v>4</v>
      </c>
      <c r="E101" s="30"/>
      <c r="F101" s="30"/>
      <c r="G101" s="30"/>
      <c r="H101" s="30"/>
    </row>
    <row r="102" spans="2:8" x14ac:dyDescent="0.25">
      <c r="B102" s="45"/>
      <c r="C102" s="45" t="s">
        <v>970</v>
      </c>
      <c r="D102" s="14">
        <v>22</v>
      </c>
      <c r="E102" s="30"/>
      <c r="F102" s="30"/>
      <c r="G102" s="30"/>
      <c r="H102" s="30"/>
    </row>
    <row r="103" spans="2:8" x14ac:dyDescent="0.25">
      <c r="B103" s="45"/>
      <c r="C103" s="45" t="s">
        <v>971</v>
      </c>
      <c r="D103" s="14">
        <v>26</v>
      </c>
      <c r="E103" s="30"/>
      <c r="F103" s="30"/>
      <c r="G103" s="30"/>
      <c r="H103" s="30"/>
    </row>
    <row r="104" spans="2:8" ht="15.75" thickBot="1" x14ac:dyDescent="0.3">
      <c r="B104" s="45"/>
      <c r="C104" s="45" t="s">
        <v>972</v>
      </c>
      <c r="D104" s="14">
        <v>7</v>
      </c>
      <c r="E104" s="30"/>
      <c r="F104" s="30"/>
      <c r="G104" s="30"/>
      <c r="H104" s="30"/>
    </row>
    <row r="105" spans="2:8" ht="15.75" thickBot="1" x14ac:dyDescent="0.3">
      <c r="B105" s="366" t="s">
        <v>36</v>
      </c>
      <c r="C105" s="368"/>
      <c r="D105" s="369"/>
      <c r="E105" s="30"/>
      <c r="F105" s="30"/>
      <c r="G105" s="30"/>
      <c r="H105" s="30"/>
    </row>
    <row r="106" spans="2:8" x14ac:dyDescent="0.25">
      <c r="B106" s="45"/>
      <c r="C106" s="45" t="s">
        <v>973</v>
      </c>
      <c r="D106" s="14">
        <v>8</v>
      </c>
      <c r="E106" s="30"/>
      <c r="F106" s="30"/>
      <c r="G106" s="30"/>
      <c r="H106" s="30"/>
    </row>
    <row r="107" spans="2:8" x14ac:dyDescent="0.25">
      <c r="B107" s="45"/>
      <c r="C107" s="45" t="s">
        <v>974</v>
      </c>
      <c r="D107" s="14">
        <v>6</v>
      </c>
      <c r="E107" s="30"/>
      <c r="F107" s="30"/>
      <c r="G107" s="30"/>
      <c r="H107" s="30"/>
    </row>
    <row r="108" spans="2:8" x14ac:dyDescent="0.25">
      <c r="B108" s="45"/>
      <c r="C108" s="45" t="s">
        <v>975</v>
      </c>
      <c r="D108" s="14">
        <v>8</v>
      </c>
      <c r="E108" s="30"/>
      <c r="F108" s="30"/>
      <c r="G108" s="30"/>
      <c r="H108" s="30"/>
    </row>
    <row r="109" spans="2:8" x14ac:dyDescent="0.25">
      <c r="B109" s="45"/>
      <c r="C109" s="45" t="s">
        <v>976</v>
      </c>
      <c r="D109" s="14">
        <v>6</v>
      </c>
      <c r="E109" s="30"/>
      <c r="F109" s="30"/>
      <c r="G109" s="30"/>
      <c r="H109" s="30"/>
    </row>
    <row r="110" spans="2:8" x14ac:dyDescent="0.25">
      <c r="B110" s="45"/>
      <c r="C110" s="45" t="s">
        <v>977</v>
      </c>
      <c r="D110" s="14">
        <v>4</v>
      </c>
      <c r="E110" s="30"/>
      <c r="F110" s="30"/>
      <c r="G110" s="30"/>
      <c r="H110" s="30"/>
    </row>
    <row r="111" spans="2:8" x14ac:dyDescent="0.25">
      <c r="B111" s="45"/>
      <c r="C111" s="45" t="s">
        <v>978</v>
      </c>
      <c r="D111" s="14">
        <v>9</v>
      </c>
      <c r="E111" s="30"/>
      <c r="F111" s="30"/>
      <c r="G111" s="30"/>
      <c r="H111" s="30"/>
    </row>
    <row r="112" spans="2:8" x14ac:dyDescent="0.25">
      <c r="B112" s="45"/>
      <c r="C112" s="45" t="s">
        <v>979</v>
      </c>
      <c r="D112" s="14">
        <v>3</v>
      </c>
      <c r="E112" s="30"/>
      <c r="F112" s="30"/>
      <c r="G112" s="30"/>
      <c r="H112" s="30"/>
    </row>
    <row r="113" spans="2:8" x14ac:dyDescent="0.25">
      <c r="B113" s="45"/>
      <c r="C113" s="45" t="s">
        <v>980</v>
      </c>
      <c r="D113" s="14">
        <v>4</v>
      </c>
      <c r="E113" s="30"/>
      <c r="F113" s="30"/>
      <c r="G113" s="30"/>
      <c r="H113" s="30"/>
    </row>
    <row r="114" spans="2:8" x14ac:dyDescent="0.25">
      <c r="B114" s="45"/>
      <c r="C114" s="45" t="s">
        <v>981</v>
      </c>
      <c r="D114" s="14">
        <v>20</v>
      </c>
      <c r="E114" s="30"/>
      <c r="F114" s="30"/>
      <c r="G114" s="30"/>
      <c r="H114" s="30"/>
    </row>
    <row r="115" spans="2:8" x14ac:dyDescent="0.25">
      <c r="B115" s="45"/>
      <c r="C115" s="45" t="s">
        <v>982</v>
      </c>
      <c r="D115" s="14">
        <v>6</v>
      </c>
      <c r="E115" s="30"/>
      <c r="F115" s="30"/>
      <c r="G115" s="30"/>
      <c r="H115" s="30"/>
    </row>
    <row r="116" spans="2:8" s="33" customFormat="1" x14ac:dyDescent="0.25">
      <c r="B116" s="45"/>
      <c r="C116" s="45" t="s">
        <v>983</v>
      </c>
      <c r="D116" s="286">
        <v>13</v>
      </c>
      <c r="E116" s="165"/>
      <c r="F116" s="165"/>
      <c r="G116" s="165"/>
      <c r="H116" s="165"/>
    </row>
    <row r="117" spans="2:8" x14ac:dyDescent="0.25">
      <c r="B117" s="45"/>
      <c r="C117" s="45" t="s">
        <v>984</v>
      </c>
      <c r="D117" s="14">
        <v>67</v>
      </c>
    </row>
    <row r="118" spans="2:8" x14ac:dyDescent="0.25">
      <c r="B118" s="45"/>
      <c r="C118" s="45" t="s">
        <v>985</v>
      </c>
      <c r="D118" s="14">
        <v>10</v>
      </c>
      <c r="E118" s="30"/>
      <c r="F118" s="30"/>
      <c r="G118" s="30"/>
      <c r="H118" s="30"/>
    </row>
    <row r="119" spans="2:8" x14ac:dyDescent="0.25">
      <c r="B119" s="45"/>
      <c r="C119" s="45" t="s">
        <v>986</v>
      </c>
      <c r="D119" s="14">
        <v>4</v>
      </c>
      <c r="E119" s="30"/>
      <c r="F119" s="30"/>
      <c r="G119" s="30"/>
      <c r="H119" s="30"/>
    </row>
    <row r="120" spans="2:8" x14ac:dyDescent="0.25">
      <c r="B120" s="45"/>
      <c r="C120" s="45" t="s">
        <v>987</v>
      </c>
      <c r="D120" s="14">
        <v>17</v>
      </c>
      <c r="E120" s="30"/>
      <c r="F120" s="30"/>
      <c r="G120" s="30"/>
      <c r="H120" s="30"/>
    </row>
    <row r="121" spans="2:8" x14ac:dyDescent="0.25">
      <c r="B121" s="45"/>
      <c r="C121" s="45" t="s">
        <v>988</v>
      </c>
      <c r="D121" s="14">
        <v>7</v>
      </c>
      <c r="E121" s="30"/>
      <c r="F121" s="30"/>
      <c r="G121" s="30"/>
      <c r="H121" s="30"/>
    </row>
    <row r="122" spans="2:8" x14ac:dyDescent="0.25">
      <c r="B122" s="45"/>
      <c r="C122" s="45" t="s">
        <v>989</v>
      </c>
      <c r="D122" s="14">
        <v>12</v>
      </c>
      <c r="E122" s="30"/>
      <c r="F122" s="30"/>
      <c r="G122" s="30"/>
      <c r="H122" s="30"/>
    </row>
    <row r="123" spans="2:8" x14ac:dyDescent="0.25">
      <c r="B123" s="45"/>
      <c r="C123" s="45" t="s">
        <v>990</v>
      </c>
      <c r="D123" s="14">
        <v>6</v>
      </c>
      <c r="E123" s="30"/>
      <c r="F123" s="30"/>
      <c r="G123" s="30"/>
      <c r="H123" s="30"/>
    </row>
    <row r="124" spans="2:8" x14ac:dyDescent="0.25">
      <c r="B124" s="45"/>
      <c r="C124" s="45" t="s">
        <v>991</v>
      </c>
      <c r="D124" s="14">
        <v>20</v>
      </c>
      <c r="E124" s="30"/>
      <c r="F124" s="30"/>
      <c r="G124" s="30"/>
      <c r="H124" s="30"/>
    </row>
    <row r="125" spans="2:8" x14ac:dyDescent="0.25">
      <c r="B125" s="45"/>
      <c r="C125" s="45" t="s">
        <v>992</v>
      </c>
      <c r="D125" s="14">
        <v>4</v>
      </c>
      <c r="E125" s="30"/>
      <c r="F125" s="30"/>
      <c r="G125" s="30"/>
      <c r="H125" s="30"/>
    </row>
    <row r="126" spans="2:8" x14ac:dyDescent="0.25">
      <c r="B126" s="45"/>
      <c r="C126" s="45" t="s">
        <v>993</v>
      </c>
      <c r="D126" s="14">
        <v>6</v>
      </c>
      <c r="E126" s="30"/>
      <c r="F126" s="30"/>
      <c r="G126" s="30"/>
      <c r="H126" s="30"/>
    </row>
    <row r="127" spans="2:8" x14ac:dyDescent="0.25">
      <c r="B127" s="45"/>
      <c r="C127" s="45" t="s">
        <v>994</v>
      </c>
      <c r="D127" s="14">
        <v>5</v>
      </c>
      <c r="E127" s="30"/>
      <c r="F127" s="30"/>
      <c r="G127" s="30"/>
      <c r="H127" s="30"/>
    </row>
    <row r="128" spans="2:8" x14ac:dyDescent="0.25">
      <c r="B128" s="45"/>
      <c r="C128" s="45" t="s">
        <v>995</v>
      </c>
      <c r="D128" s="14">
        <v>8</v>
      </c>
      <c r="E128" s="30"/>
      <c r="F128" s="30"/>
      <c r="G128" s="30"/>
      <c r="H128" s="30"/>
    </row>
    <row r="129" spans="2:8" x14ac:dyDescent="0.25">
      <c r="B129" s="45"/>
      <c r="C129" s="45" t="s">
        <v>996</v>
      </c>
      <c r="D129" s="14">
        <v>4</v>
      </c>
      <c r="E129" s="30"/>
      <c r="F129" s="30"/>
      <c r="G129" s="30"/>
      <c r="H129" s="30"/>
    </row>
    <row r="130" spans="2:8" x14ac:dyDescent="0.25">
      <c r="B130" s="45"/>
      <c r="C130" s="45" t="s">
        <v>997</v>
      </c>
      <c r="D130" s="14">
        <v>5</v>
      </c>
      <c r="E130" s="30"/>
      <c r="F130" s="30"/>
      <c r="G130" s="30"/>
      <c r="H130" s="30"/>
    </row>
    <row r="131" spans="2:8" x14ac:dyDescent="0.25">
      <c r="B131" s="45"/>
      <c r="C131" s="45" t="s">
        <v>998</v>
      </c>
      <c r="D131" s="14">
        <v>10</v>
      </c>
      <c r="E131" s="30"/>
      <c r="F131" s="30"/>
      <c r="G131" s="30"/>
      <c r="H131" s="30"/>
    </row>
    <row r="132" spans="2:8" x14ac:dyDescent="0.25">
      <c r="B132" s="45"/>
      <c r="C132" s="45" t="s">
        <v>999</v>
      </c>
      <c r="D132" s="14">
        <v>9</v>
      </c>
      <c r="E132" s="30"/>
      <c r="F132" s="30"/>
      <c r="G132" s="30"/>
      <c r="H132" s="30"/>
    </row>
    <row r="133" spans="2:8" x14ac:dyDescent="0.25">
      <c r="B133" s="45"/>
      <c r="C133" s="45" t="s">
        <v>1000</v>
      </c>
      <c r="D133" s="14">
        <v>5</v>
      </c>
      <c r="E133" s="30"/>
      <c r="F133" s="30"/>
      <c r="G133" s="30"/>
      <c r="H133" s="30"/>
    </row>
    <row r="134" spans="2:8" x14ac:dyDescent="0.25">
      <c r="B134" s="45"/>
      <c r="C134" s="45" t="s">
        <v>1001</v>
      </c>
      <c r="D134" s="14">
        <v>31</v>
      </c>
      <c r="E134" s="30"/>
      <c r="F134" s="30"/>
      <c r="G134" s="30"/>
      <c r="H134" s="30"/>
    </row>
    <row r="135" spans="2:8" x14ac:dyDescent="0.25">
      <c r="B135" s="45"/>
      <c r="C135" s="45" t="s">
        <v>1002</v>
      </c>
      <c r="D135" s="14">
        <v>4</v>
      </c>
      <c r="E135" s="30"/>
      <c r="F135" s="30"/>
      <c r="G135" s="30"/>
      <c r="H135" s="30"/>
    </row>
    <row r="136" spans="2:8" x14ac:dyDescent="0.25">
      <c r="B136" s="45"/>
      <c r="C136" s="45" t="s">
        <v>1003</v>
      </c>
      <c r="D136" s="14">
        <v>3</v>
      </c>
      <c r="E136" s="30"/>
      <c r="F136" s="30"/>
      <c r="G136" s="30"/>
      <c r="H136" s="30"/>
    </row>
    <row r="137" spans="2:8" x14ac:dyDescent="0.25">
      <c r="B137" s="45"/>
      <c r="C137" s="45" t="s">
        <v>1004</v>
      </c>
      <c r="D137" s="14">
        <v>3</v>
      </c>
      <c r="E137" s="30"/>
      <c r="F137" s="30"/>
      <c r="G137" s="30"/>
      <c r="H137" s="30"/>
    </row>
    <row r="138" spans="2:8" s="33" customFormat="1" x14ac:dyDescent="0.25">
      <c r="B138" s="45"/>
      <c r="C138" s="45" t="s">
        <v>1005</v>
      </c>
      <c r="D138" s="14">
        <v>1</v>
      </c>
      <c r="E138" s="165"/>
      <c r="F138" s="165"/>
      <c r="G138" s="165"/>
      <c r="H138" s="165"/>
    </row>
    <row r="139" spans="2:8" x14ac:dyDescent="0.25">
      <c r="B139" s="45"/>
      <c r="C139" s="45" t="s">
        <v>1006</v>
      </c>
      <c r="D139" s="14">
        <v>10</v>
      </c>
      <c r="E139" s="30"/>
      <c r="F139" s="30"/>
      <c r="G139" s="30"/>
      <c r="H139" s="30"/>
    </row>
    <row r="140" spans="2:8" x14ac:dyDescent="0.25">
      <c r="B140" s="45"/>
      <c r="C140" s="45" t="s">
        <v>1007</v>
      </c>
      <c r="D140" s="14">
        <v>4</v>
      </c>
      <c r="E140" s="30"/>
      <c r="F140" s="30"/>
      <c r="G140" s="30"/>
      <c r="H140" s="30"/>
    </row>
    <row r="141" spans="2:8" ht="15.75" thickBot="1" x14ac:dyDescent="0.3">
      <c r="B141" s="45"/>
      <c r="C141" s="45" t="s">
        <v>1008</v>
      </c>
      <c r="D141" s="14">
        <v>10</v>
      </c>
      <c r="E141" s="30"/>
      <c r="F141" s="30"/>
      <c r="G141" s="30"/>
      <c r="H141" s="30"/>
    </row>
    <row r="142" spans="2:8" ht="15.75" thickBot="1" x14ac:dyDescent="0.3">
      <c r="B142" s="366" t="s">
        <v>37</v>
      </c>
      <c r="C142" s="368"/>
      <c r="D142" s="369"/>
      <c r="E142" s="30"/>
      <c r="F142" s="30"/>
      <c r="G142" s="30"/>
      <c r="H142" s="30"/>
    </row>
    <row r="143" spans="2:8" x14ac:dyDescent="0.25">
      <c r="B143" s="45"/>
      <c r="C143" s="45" t="s">
        <v>1009</v>
      </c>
      <c r="D143" s="14">
        <v>29</v>
      </c>
      <c r="E143" s="30"/>
      <c r="F143" s="30"/>
      <c r="G143" s="30"/>
      <c r="H143" s="30"/>
    </row>
    <row r="144" spans="2:8" x14ac:dyDescent="0.25">
      <c r="B144" s="45"/>
      <c r="C144" s="45" t="s">
        <v>1010</v>
      </c>
      <c r="D144" s="14">
        <v>4</v>
      </c>
      <c r="E144" s="30"/>
      <c r="F144" s="30"/>
      <c r="G144" s="30"/>
      <c r="H144" s="30"/>
    </row>
    <row r="145" spans="2:8" x14ac:dyDescent="0.25">
      <c r="B145" s="45"/>
      <c r="C145" s="45" t="s">
        <v>1011</v>
      </c>
      <c r="D145" s="14">
        <v>4</v>
      </c>
      <c r="E145" s="30"/>
      <c r="F145" s="30"/>
      <c r="G145" s="30"/>
      <c r="H145" s="30"/>
    </row>
    <row r="146" spans="2:8" ht="25.5" x14ac:dyDescent="0.25">
      <c r="B146" s="45"/>
      <c r="C146" s="45" t="s">
        <v>1012</v>
      </c>
      <c r="D146" s="14">
        <v>4</v>
      </c>
      <c r="E146" s="30"/>
      <c r="F146" s="30"/>
      <c r="G146" s="30"/>
      <c r="H146" s="30"/>
    </row>
    <row r="147" spans="2:8" x14ac:dyDescent="0.25">
      <c r="B147" s="45"/>
      <c r="C147" s="45" t="s">
        <v>1013</v>
      </c>
      <c r="D147" s="14">
        <v>8</v>
      </c>
      <c r="E147" s="30"/>
      <c r="F147" s="30"/>
      <c r="G147" s="30"/>
      <c r="H147" s="30"/>
    </row>
    <row r="148" spans="2:8" x14ac:dyDescent="0.25">
      <c r="B148" s="45"/>
      <c r="C148" s="45" t="s">
        <v>1014</v>
      </c>
      <c r="D148" s="14">
        <v>9</v>
      </c>
      <c r="E148" s="30"/>
      <c r="F148" s="30"/>
      <c r="G148" s="30"/>
      <c r="H148" s="30"/>
    </row>
    <row r="149" spans="2:8" ht="25.5" x14ac:dyDescent="0.25">
      <c r="B149" s="45"/>
      <c r="C149" s="45" t="s">
        <v>1015</v>
      </c>
      <c r="D149" s="14">
        <v>9</v>
      </c>
      <c r="E149" s="30"/>
      <c r="F149" s="30"/>
      <c r="G149" s="30"/>
      <c r="H149" s="30"/>
    </row>
    <row r="150" spans="2:8" ht="25.5" x14ac:dyDescent="0.25">
      <c r="B150" s="45"/>
      <c r="C150" s="45" t="s">
        <v>1016</v>
      </c>
      <c r="D150" s="14">
        <v>10</v>
      </c>
      <c r="E150" s="30"/>
      <c r="F150" s="30"/>
      <c r="G150" s="30"/>
      <c r="H150" s="30"/>
    </row>
    <row r="151" spans="2:8" x14ac:dyDescent="0.25">
      <c r="B151" s="45"/>
      <c r="C151" s="45" t="s">
        <v>1017</v>
      </c>
      <c r="D151" s="14">
        <v>14</v>
      </c>
      <c r="E151" s="30"/>
      <c r="F151" s="30"/>
      <c r="G151" s="30"/>
      <c r="H151" s="30"/>
    </row>
    <row r="152" spans="2:8" x14ac:dyDescent="0.25">
      <c r="B152" s="45"/>
      <c r="C152" s="45" t="s">
        <v>1018</v>
      </c>
      <c r="D152" s="14">
        <v>25</v>
      </c>
      <c r="E152" s="30"/>
      <c r="F152" s="30"/>
      <c r="G152" s="30"/>
      <c r="H152" s="30"/>
    </row>
    <row r="153" spans="2:8" x14ac:dyDescent="0.25">
      <c r="B153" s="45"/>
      <c r="C153" s="45" t="s">
        <v>1019</v>
      </c>
      <c r="D153" s="14">
        <v>2</v>
      </c>
      <c r="E153" s="30"/>
      <c r="F153" s="30"/>
      <c r="G153" s="30"/>
      <c r="H153" s="30"/>
    </row>
    <row r="154" spans="2:8" x14ac:dyDescent="0.25">
      <c r="B154" s="45"/>
      <c r="C154" s="45" t="s">
        <v>1020</v>
      </c>
      <c r="D154" s="14">
        <v>10</v>
      </c>
      <c r="E154" s="30"/>
      <c r="F154" s="30"/>
      <c r="G154" s="30"/>
      <c r="H154" s="30"/>
    </row>
    <row r="155" spans="2:8" x14ac:dyDescent="0.25">
      <c r="B155" s="45"/>
      <c r="C155" s="45" t="s">
        <v>1021</v>
      </c>
      <c r="D155" s="14">
        <v>44</v>
      </c>
      <c r="E155" s="30"/>
      <c r="F155" s="30"/>
      <c r="G155" s="30"/>
      <c r="H155" s="30"/>
    </row>
    <row r="156" spans="2:8" x14ac:dyDescent="0.25">
      <c r="B156" s="45"/>
      <c r="C156" s="45" t="s">
        <v>1022</v>
      </c>
      <c r="D156" s="14">
        <v>8</v>
      </c>
      <c r="E156" s="30"/>
      <c r="F156" s="30"/>
      <c r="G156" s="30"/>
      <c r="H156" s="30"/>
    </row>
    <row r="157" spans="2:8" x14ac:dyDescent="0.25">
      <c r="B157" s="45"/>
      <c r="C157" s="45" t="s">
        <v>1023</v>
      </c>
      <c r="D157" s="14">
        <v>13</v>
      </c>
      <c r="E157" s="30"/>
      <c r="F157" s="30"/>
      <c r="G157" s="30"/>
      <c r="H157" s="30"/>
    </row>
    <row r="158" spans="2:8" ht="15.75" thickBot="1" x14ac:dyDescent="0.3">
      <c r="B158" s="46"/>
      <c r="C158" s="109" t="s">
        <v>1024</v>
      </c>
      <c r="D158" s="371">
        <v>8</v>
      </c>
      <c r="E158" s="30"/>
      <c r="F158" s="30"/>
      <c r="G158" s="30"/>
      <c r="H158" s="30"/>
    </row>
    <row r="159" spans="2:8" x14ac:dyDescent="0.25">
      <c r="C159" s="45"/>
      <c r="D159" s="14"/>
      <c r="E159" s="30"/>
      <c r="F159" s="30"/>
      <c r="G159" s="30"/>
      <c r="H159" s="30"/>
    </row>
    <row r="160" spans="2:8" x14ac:dyDescent="0.25">
      <c r="C160" s="45"/>
      <c r="D160" s="14"/>
      <c r="E160" s="30"/>
      <c r="F160" s="30"/>
      <c r="G160" s="30"/>
      <c r="H160" s="30"/>
    </row>
    <row r="161" spans="3:8" x14ac:dyDescent="0.25">
      <c r="C161" s="45"/>
      <c r="D161" s="14"/>
      <c r="E161" s="30"/>
      <c r="F161" s="30"/>
      <c r="G161" s="30"/>
      <c r="H161" s="30"/>
    </row>
    <row r="162" spans="3:8" x14ac:dyDescent="0.25">
      <c r="C162" s="45"/>
      <c r="D162" s="14"/>
      <c r="E162" s="30"/>
      <c r="F162" s="30"/>
      <c r="G162" s="30"/>
      <c r="H162" s="30"/>
    </row>
    <row r="163" spans="3:8" x14ac:dyDescent="0.25">
      <c r="C163" s="45"/>
      <c r="D163" s="14"/>
      <c r="E163" s="30"/>
      <c r="F163" s="30"/>
      <c r="G163" s="30"/>
      <c r="H163" s="30"/>
    </row>
    <row r="164" spans="3:8" x14ac:dyDescent="0.25">
      <c r="C164" s="45"/>
      <c r="D164" s="14"/>
      <c r="E164" s="30"/>
      <c r="F164" s="30"/>
      <c r="G164" s="30"/>
      <c r="H164" s="30"/>
    </row>
    <row r="165" spans="3:8" x14ac:dyDescent="0.25">
      <c r="C165" s="45"/>
      <c r="D165" s="14"/>
      <c r="E165" s="30"/>
      <c r="F165" s="30"/>
      <c r="G165" s="30"/>
      <c r="H165" s="30"/>
    </row>
    <row r="166" spans="3:8" x14ac:dyDescent="0.25">
      <c r="C166" s="45"/>
      <c r="D166" s="14"/>
      <c r="E166" s="30"/>
      <c r="F166" s="30"/>
      <c r="G166" s="30"/>
      <c r="H166" s="30"/>
    </row>
    <row r="167" spans="3:8" x14ac:dyDescent="0.25">
      <c r="C167" s="45"/>
      <c r="D167" s="14"/>
      <c r="E167" s="30"/>
      <c r="F167" s="30"/>
      <c r="G167" s="30"/>
      <c r="H167" s="30"/>
    </row>
    <row r="168" spans="3:8" x14ac:dyDescent="0.25">
      <c r="C168" s="45"/>
      <c r="D168" s="14"/>
      <c r="E168" s="30"/>
      <c r="F168" s="30"/>
      <c r="G168" s="30"/>
      <c r="H168" s="30"/>
    </row>
    <row r="169" spans="3:8" x14ac:dyDescent="0.25">
      <c r="C169" s="45"/>
      <c r="D169" s="14"/>
      <c r="E169" s="30"/>
      <c r="F169" s="30"/>
      <c r="G169" s="30"/>
      <c r="H169" s="30"/>
    </row>
    <row r="170" spans="3:8" x14ac:dyDescent="0.25">
      <c r="C170" s="45"/>
      <c r="D170" s="14"/>
      <c r="E170" s="30"/>
      <c r="F170" s="30"/>
      <c r="G170" s="30"/>
      <c r="H170" s="30"/>
    </row>
    <row r="171" spans="3:8" x14ac:dyDescent="0.25">
      <c r="C171" s="45"/>
      <c r="D171" s="14"/>
      <c r="E171" s="30"/>
      <c r="F171" s="30"/>
      <c r="G171" s="30"/>
      <c r="H171" s="30"/>
    </row>
    <row r="172" spans="3:8" x14ac:dyDescent="0.25">
      <c r="C172" s="45"/>
      <c r="D172" s="14"/>
      <c r="E172" s="30"/>
      <c r="F172" s="30"/>
      <c r="G172" s="30"/>
      <c r="H172" s="30"/>
    </row>
    <row r="173" spans="3:8" x14ac:dyDescent="0.25">
      <c r="C173" s="45"/>
      <c r="D173" s="14"/>
      <c r="E173" s="30"/>
      <c r="F173" s="30"/>
      <c r="G173" s="30"/>
      <c r="H173" s="30"/>
    </row>
    <row r="174" spans="3:8" x14ac:dyDescent="0.25">
      <c r="C174" s="45"/>
      <c r="D174" s="14"/>
      <c r="E174" s="30"/>
      <c r="F174" s="30"/>
      <c r="G174" s="30"/>
      <c r="H174" s="30"/>
    </row>
    <row r="175" spans="3:8" x14ac:dyDescent="0.25">
      <c r="C175" s="45"/>
      <c r="D175" s="14"/>
      <c r="E175" s="30"/>
      <c r="F175" s="30"/>
      <c r="G175" s="30"/>
      <c r="H175" s="30"/>
    </row>
    <row r="176" spans="3:8" x14ac:dyDescent="0.25">
      <c r="C176" s="45"/>
      <c r="D176" s="14"/>
      <c r="E176" s="30"/>
      <c r="F176" s="30"/>
      <c r="G176" s="30"/>
      <c r="H176" s="30"/>
    </row>
    <row r="177" spans="3:8" x14ac:dyDescent="0.25">
      <c r="C177" s="45"/>
      <c r="D177" s="14"/>
      <c r="E177" s="30"/>
      <c r="F177" s="30"/>
      <c r="G177" s="30"/>
      <c r="H177" s="30"/>
    </row>
    <row r="178" spans="3:8" x14ac:dyDescent="0.25">
      <c r="C178" s="45"/>
      <c r="D178" s="14"/>
      <c r="E178" s="30"/>
      <c r="F178" s="30"/>
      <c r="G178" s="30"/>
      <c r="H178" s="30"/>
    </row>
    <row r="179" spans="3:8" x14ac:dyDescent="0.25">
      <c r="C179" s="45"/>
      <c r="D179" s="14"/>
      <c r="E179" s="30"/>
      <c r="F179" s="30"/>
      <c r="G179" s="30"/>
      <c r="H179" s="30"/>
    </row>
    <row r="180" spans="3:8" x14ac:dyDescent="0.25">
      <c r="C180" s="45"/>
      <c r="D180" s="14"/>
      <c r="E180" s="30"/>
      <c r="F180" s="30"/>
      <c r="G180" s="30"/>
      <c r="H180" s="30"/>
    </row>
    <row r="181" spans="3:8" x14ac:dyDescent="0.25">
      <c r="C181" s="45"/>
      <c r="D181" s="14"/>
      <c r="E181" s="30"/>
      <c r="F181" s="30"/>
      <c r="G181" s="30"/>
      <c r="H181" s="30"/>
    </row>
    <row r="182" spans="3:8" x14ac:dyDescent="0.25">
      <c r="C182" s="45"/>
      <c r="D182" s="14"/>
      <c r="E182" s="30"/>
      <c r="F182" s="30"/>
      <c r="G182" s="30"/>
      <c r="H182" s="30"/>
    </row>
    <row r="183" spans="3:8" x14ac:dyDescent="0.25">
      <c r="C183" s="45"/>
      <c r="D183" s="14"/>
      <c r="E183" s="30"/>
      <c r="F183" s="30"/>
      <c r="G183" s="30"/>
      <c r="H183" s="30"/>
    </row>
    <row r="184" spans="3:8" x14ac:dyDescent="0.25">
      <c r="C184" s="45"/>
      <c r="D184" s="14"/>
      <c r="E184" s="30"/>
      <c r="F184" s="30"/>
      <c r="G184" s="30"/>
      <c r="H184" s="30"/>
    </row>
    <row r="185" spans="3:8" x14ac:dyDescent="0.25">
      <c r="C185" s="45"/>
      <c r="D185" s="14"/>
      <c r="E185" s="30"/>
      <c r="F185" s="30"/>
      <c r="G185" s="30"/>
      <c r="H185" s="30"/>
    </row>
    <row r="186" spans="3:8" x14ac:dyDescent="0.25">
      <c r="C186" s="45"/>
      <c r="D186" s="14"/>
      <c r="E186" s="30"/>
      <c r="F186" s="30"/>
      <c r="G186" s="30"/>
      <c r="H186" s="30"/>
    </row>
    <row r="187" spans="3:8" x14ac:dyDescent="0.25">
      <c r="C187" s="45"/>
      <c r="D187" s="14"/>
      <c r="E187" s="30"/>
      <c r="F187" s="30"/>
    </row>
  </sheetData>
  <pageMargins left="0.7" right="0.7" top="0.75" bottom="0.75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>
      <selection activeCell="F26" sqref="F26"/>
    </sheetView>
  </sheetViews>
  <sheetFormatPr baseColWidth="10" defaultRowHeight="15" x14ac:dyDescent="0.25"/>
  <cols>
    <col min="3" max="3" width="28" customWidth="1"/>
    <col min="4" max="13" width="10.140625" customWidth="1"/>
  </cols>
  <sheetData>
    <row r="1" spans="1:13" ht="15.75" x14ac:dyDescent="0.25">
      <c r="A1" s="142" t="s">
        <v>875</v>
      </c>
    </row>
    <row r="2" spans="1:13" ht="15.75" x14ac:dyDescent="0.25">
      <c r="A2" s="142" t="s">
        <v>1082</v>
      </c>
    </row>
    <row r="6" spans="1:13" ht="15.75" thickBot="1" x14ac:dyDescent="0.3"/>
    <row r="7" spans="1:13" ht="15.75" thickBot="1" x14ac:dyDescent="0.3">
      <c r="C7" s="319"/>
      <c r="D7" s="427" t="s">
        <v>1025</v>
      </c>
      <c r="E7" s="428"/>
      <c r="F7" s="427" t="s">
        <v>1026</v>
      </c>
      <c r="G7" s="429"/>
      <c r="H7" s="427" t="s">
        <v>1027</v>
      </c>
      <c r="I7" s="429"/>
      <c r="J7" s="427" t="s">
        <v>1028</v>
      </c>
      <c r="K7" s="429"/>
      <c r="L7" s="427" t="s">
        <v>1029</v>
      </c>
      <c r="M7" s="428"/>
    </row>
    <row r="8" spans="1:13" ht="15.75" thickBot="1" x14ac:dyDescent="0.3">
      <c r="C8" s="372"/>
      <c r="D8" s="373" t="s">
        <v>1030</v>
      </c>
      <c r="E8" s="374" t="s">
        <v>1031</v>
      </c>
      <c r="F8" s="373" t="s">
        <v>1030</v>
      </c>
      <c r="G8" s="374" t="s">
        <v>1031</v>
      </c>
      <c r="H8" s="373" t="s">
        <v>1030</v>
      </c>
      <c r="I8" s="374" t="s">
        <v>1031</v>
      </c>
      <c r="J8" s="373" t="s">
        <v>1030</v>
      </c>
      <c r="K8" s="374" t="s">
        <v>1031</v>
      </c>
      <c r="L8" s="373" t="s">
        <v>1030</v>
      </c>
      <c r="M8" s="375" t="s">
        <v>1031</v>
      </c>
    </row>
    <row r="9" spans="1:13" x14ac:dyDescent="0.25">
      <c r="C9" s="376" t="s">
        <v>33</v>
      </c>
      <c r="D9" s="377">
        <v>77</v>
      </c>
      <c r="E9" s="378">
        <v>22.781065088757398</v>
      </c>
      <c r="F9" s="377">
        <v>97</v>
      </c>
      <c r="G9" s="378">
        <v>30.03095975232198</v>
      </c>
      <c r="H9" s="377">
        <v>81</v>
      </c>
      <c r="I9" s="378">
        <v>23.410404624277458</v>
      </c>
      <c r="J9" s="377">
        <v>78</v>
      </c>
      <c r="K9" s="378">
        <v>23.008849557522122</v>
      </c>
      <c r="L9" s="377">
        <v>99</v>
      </c>
      <c r="M9" s="379">
        <v>29.289940828402369</v>
      </c>
    </row>
    <row r="10" spans="1:13" x14ac:dyDescent="0.25">
      <c r="C10" s="380" t="s">
        <v>34</v>
      </c>
      <c r="D10" s="377">
        <v>272</v>
      </c>
      <c r="E10" s="378">
        <v>36.122177954847281</v>
      </c>
      <c r="F10" s="377">
        <v>277</v>
      </c>
      <c r="G10" s="378">
        <v>34.711779448621556</v>
      </c>
      <c r="H10" s="377">
        <v>241</v>
      </c>
      <c r="I10" s="378">
        <v>30.238393977415306</v>
      </c>
      <c r="J10" s="377">
        <v>275</v>
      </c>
      <c r="K10" s="378">
        <v>34.810126582278478</v>
      </c>
      <c r="L10" s="377">
        <v>283</v>
      </c>
      <c r="M10" s="379">
        <v>35.777496839443742</v>
      </c>
    </row>
    <row r="11" spans="1:13" x14ac:dyDescent="0.25">
      <c r="C11" s="380" t="s">
        <v>35</v>
      </c>
      <c r="D11" s="377">
        <v>100</v>
      </c>
      <c r="E11" s="378">
        <v>26.455026455026456</v>
      </c>
      <c r="F11" s="377">
        <v>109</v>
      </c>
      <c r="G11" s="378">
        <v>29.380053908355794</v>
      </c>
      <c r="H11" s="377">
        <v>108</v>
      </c>
      <c r="I11" s="378">
        <v>27.763496143958868</v>
      </c>
      <c r="J11" s="377">
        <v>92</v>
      </c>
      <c r="K11" s="378">
        <v>24.274406332453825</v>
      </c>
      <c r="L11" s="377">
        <v>89</v>
      </c>
      <c r="M11" s="379">
        <v>24.316939890710383</v>
      </c>
    </row>
    <row r="12" spans="1:13" x14ac:dyDescent="0.25">
      <c r="C12" s="380" t="s">
        <v>36</v>
      </c>
      <c r="D12" s="377">
        <v>148</v>
      </c>
      <c r="E12" s="378">
        <v>36.543209876543209</v>
      </c>
      <c r="F12" s="377">
        <v>146</v>
      </c>
      <c r="G12" s="378">
        <v>36.775818639798487</v>
      </c>
      <c r="H12" s="377">
        <v>133</v>
      </c>
      <c r="I12" s="378">
        <v>30.715935334872981</v>
      </c>
      <c r="J12" s="377">
        <v>162</v>
      </c>
      <c r="K12" s="378">
        <v>38.117647058823529</v>
      </c>
      <c r="L12" s="377">
        <v>179</v>
      </c>
      <c r="M12" s="379">
        <v>44.974874371859293</v>
      </c>
    </row>
    <row r="13" spans="1:13" x14ac:dyDescent="0.25">
      <c r="C13" s="381" t="s">
        <v>37</v>
      </c>
      <c r="D13" s="377">
        <v>67</v>
      </c>
      <c r="E13" s="378">
        <v>14.01673640167364</v>
      </c>
      <c r="F13" s="377">
        <v>55</v>
      </c>
      <c r="G13" s="378">
        <v>10.516252390057362</v>
      </c>
      <c r="H13" s="377">
        <v>67</v>
      </c>
      <c r="I13" s="378">
        <v>11.672473867595819</v>
      </c>
      <c r="J13" s="377">
        <v>83</v>
      </c>
      <c r="K13" s="378">
        <v>14.409722222222221</v>
      </c>
      <c r="L13" s="377">
        <v>74</v>
      </c>
      <c r="M13" s="379">
        <v>12.521150592216582</v>
      </c>
    </row>
    <row r="14" spans="1:13" ht="15.75" thickBot="1" x14ac:dyDescent="0.3">
      <c r="C14" s="382" t="s">
        <v>212</v>
      </c>
      <c r="D14" s="383">
        <v>664</v>
      </c>
      <c r="E14" s="384">
        <v>28.231292517006803</v>
      </c>
      <c r="F14" s="383">
        <v>684</v>
      </c>
      <c r="G14" s="384">
        <v>28.35820895522388</v>
      </c>
      <c r="H14" s="383">
        <v>630</v>
      </c>
      <c r="I14" s="384">
        <v>24.812918471839307</v>
      </c>
      <c r="J14" s="383">
        <v>690</v>
      </c>
      <c r="K14" s="384">
        <v>27.500996412913512</v>
      </c>
      <c r="L14" s="383">
        <v>724</v>
      </c>
      <c r="M14" s="385">
        <v>29.146537842190018</v>
      </c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R18" sqref="R18"/>
    </sheetView>
  </sheetViews>
  <sheetFormatPr baseColWidth="10" defaultRowHeight="15" x14ac:dyDescent="0.25"/>
  <cols>
    <col min="3" max="3" width="28" customWidth="1"/>
    <col min="4" max="13" width="10.140625" customWidth="1"/>
  </cols>
  <sheetData>
    <row r="1" spans="1:1" ht="15.75" x14ac:dyDescent="0.25">
      <c r="A1" s="142" t="s">
        <v>875</v>
      </c>
    </row>
    <row r="2" spans="1:1" ht="15.75" x14ac:dyDescent="0.25">
      <c r="A2" s="142" t="s">
        <v>1082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S18" sqref="S18"/>
    </sheetView>
  </sheetViews>
  <sheetFormatPr baseColWidth="10" defaultRowHeight="15" x14ac:dyDescent="0.25"/>
  <cols>
    <col min="2" max="2" width="19" customWidth="1"/>
    <col min="3" max="3" width="14.140625" customWidth="1"/>
  </cols>
  <sheetData>
    <row r="1" spans="1:8" ht="16.5" x14ac:dyDescent="0.3">
      <c r="A1" s="142" t="s">
        <v>875</v>
      </c>
      <c r="B1" s="386"/>
      <c r="C1" s="386"/>
      <c r="D1" s="387"/>
      <c r="E1" s="387"/>
      <c r="F1" s="387"/>
      <c r="G1" s="387"/>
      <c r="H1" s="386"/>
    </row>
    <row r="2" spans="1:8" ht="16.5" x14ac:dyDescent="0.3">
      <c r="A2" s="142" t="s">
        <v>1083</v>
      </c>
      <c r="B2" s="386"/>
      <c r="C2" s="386"/>
      <c r="D2" s="387"/>
      <c r="E2" s="387"/>
      <c r="F2" s="387"/>
      <c r="G2" s="387"/>
      <c r="H2" s="386"/>
    </row>
    <row r="3" spans="1:8" ht="16.5" x14ac:dyDescent="0.3">
      <c r="A3" s="3"/>
      <c r="B3" s="386"/>
      <c r="C3" s="386"/>
      <c r="D3" s="387"/>
      <c r="E3" s="387"/>
      <c r="F3" s="387"/>
      <c r="G3" s="387"/>
      <c r="H3" s="386"/>
    </row>
    <row r="4" spans="1:8" x14ac:dyDescent="0.25">
      <c r="A4" s="388"/>
      <c r="B4" s="388"/>
      <c r="C4" s="388"/>
      <c r="D4" s="389"/>
      <c r="E4" s="389"/>
      <c r="F4" s="389"/>
      <c r="G4" s="389"/>
      <c r="H4" s="388"/>
    </row>
    <row r="5" spans="1:8" ht="15.75" thickBot="1" x14ac:dyDescent="0.3">
      <c r="A5" s="388"/>
      <c r="B5" s="388"/>
      <c r="C5" s="388"/>
      <c r="D5" s="389"/>
      <c r="E5" s="389"/>
      <c r="F5" s="389"/>
      <c r="G5" s="389"/>
      <c r="H5" s="388"/>
    </row>
    <row r="6" spans="1:8" ht="15.75" thickBot="1" x14ac:dyDescent="0.3">
      <c r="A6" s="388"/>
      <c r="B6" s="7"/>
      <c r="C6" s="390" t="s">
        <v>1033</v>
      </c>
      <c r="D6" s="391" t="s">
        <v>1025</v>
      </c>
      <c r="E6" s="391" t="s">
        <v>1034</v>
      </c>
      <c r="F6" s="391" t="s">
        <v>1035</v>
      </c>
      <c r="G6" s="391" t="s">
        <v>1028</v>
      </c>
      <c r="H6" s="392" t="s">
        <v>1036</v>
      </c>
    </row>
    <row r="7" spans="1:8" x14ac:dyDescent="0.25">
      <c r="A7" s="388"/>
      <c r="B7" s="393" t="s">
        <v>1037</v>
      </c>
      <c r="C7" s="394">
        <v>79</v>
      </c>
      <c r="D7" s="394">
        <v>76</v>
      </c>
      <c r="E7" s="395">
        <v>81</v>
      </c>
      <c r="F7" s="395">
        <v>62</v>
      </c>
      <c r="G7" s="395">
        <v>58</v>
      </c>
      <c r="H7" s="396">
        <v>51</v>
      </c>
    </row>
    <row r="8" spans="1:8" ht="15.75" thickBot="1" x14ac:dyDescent="0.3">
      <c r="A8" s="388"/>
      <c r="B8" s="397" t="s">
        <v>720</v>
      </c>
      <c r="C8" s="398">
        <v>3014</v>
      </c>
      <c r="D8" s="398">
        <v>3780</v>
      </c>
      <c r="E8" s="399">
        <v>2615</v>
      </c>
      <c r="F8" s="399">
        <v>1961</v>
      </c>
      <c r="G8" s="399">
        <v>2008</v>
      </c>
      <c r="H8" s="400">
        <v>1738</v>
      </c>
    </row>
    <row r="9" spans="1:8" x14ac:dyDescent="0.25">
      <c r="A9" s="388"/>
      <c r="B9" s="67"/>
      <c r="C9" s="401"/>
      <c r="D9" s="401"/>
      <c r="E9" s="401"/>
      <c r="F9" s="401"/>
      <c r="G9" s="401"/>
      <c r="H9" s="401"/>
    </row>
    <row r="10" spans="1:8" x14ac:dyDescent="0.25">
      <c r="A10" s="388"/>
      <c r="B10" s="388" t="s">
        <v>1038</v>
      </c>
      <c r="C10" s="388"/>
      <c r="D10" s="389"/>
      <c r="E10" s="389"/>
      <c r="F10" s="389"/>
      <c r="G10" s="389"/>
      <c r="H10" s="38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I27" sqref="I27"/>
    </sheetView>
  </sheetViews>
  <sheetFormatPr baseColWidth="10" defaultRowHeight="15" x14ac:dyDescent="0.25"/>
  <cols>
    <col min="1" max="1" width="11.42578125" style="51"/>
    <col min="2" max="2" width="1.85546875" style="51" customWidth="1"/>
    <col min="3" max="3" width="51.5703125" style="51" customWidth="1"/>
    <col min="4" max="16384" width="11.42578125" style="51"/>
  </cols>
  <sheetData>
    <row r="1" spans="1:5" x14ac:dyDescent="0.25">
      <c r="A1" s="5" t="s">
        <v>1039</v>
      </c>
    </row>
    <row r="2" spans="1:5" x14ac:dyDescent="0.25">
      <c r="A2" s="5" t="s">
        <v>1084</v>
      </c>
    </row>
    <row r="4" spans="1:5" ht="15.75" thickBot="1" x14ac:dyDescent="0.3"/>
    <row r="5" spans="1:5" ht="15.75" thickBot="1" x14ac:dyDescent="0.3">
      <c r="B5" s="328"/>
      <c r="C5" s="329"/>
      <c r="D5" s="330" t="s">
        <v>54</v>
      </c>
      <c r="E5" s="331" t="s">
        <v>777</v>
      </c>
    </row>
    <row r="6" spans="1:5" ht="15.75" thickBot="1" x14ac:dyDescent="0.3">
      <c r="B6" s="332" t="s">
        <v>778</v>
      </c>
      <c r="C6" s="110"/>
      <c r="D6" s="333"/>
      <c r="E6" s="334">
        <v>7545510</v>
      </c>
    </row>
    <row r="7" spans="1:5" x14ac:dyDescent="0.25">
      <c r="B7" s="328"/>
      <c r="C7" s="335" t="s">
        <v>56</v>
      </c>
      <c r="D7" s="336"/>
      <c r="E7" s="337">
        <v>116000</v>
      </c>
    </row>
    <row r="8" spans="1:5" x14ac:dyDescent="0.25">
      <c r="B8" s="328"/>
      <c r="C8" s="335" t="s">
        <v>779</v>
      </c>
      <c r="D8" s="336"/>
      <c r="E8" s="337">
        <v>25000</v>
      </c>
    </row>
    <row r="9" spans="1:5" x14ac:dyDescent="0.25">
      <c r="B9" s="328"/>
      <c r="C9" s="42" t="s">
        <v>797</v>
      </c>
      <c r="D9" s="336"/>
      <c r="E9" s="337">
        <v>361607</v>
      </c>
    </row>
    <row r="10" spans="1:5" x14ac:dyDescent="0.25">
      <c r="B10" s="328"/>
      <c r="C10" s="42" t="s">
        <v>796</v>
      </c>
      <c r="D10" s="336"/>
      <c r="E10" s="337">
        <v>666785</v>
      </c>
    </row>
    <row r="11" spans="1:5" x14ac:dyDescent="0.25">
      <c r="B11" s="328"/>
      <c r="C11" s="335" t="s">
        <v>780</v>
      </c>
      <c r="D11" s="336"/>
      <c r="E11" s="337">
        <v>38000</v>
      </c>
    </row>
    <row r="12" spans="1:5" x14ac:dyDescent="0.25">
      <c r="B12" s="328"/>
      <c r="C12" s="335" t="s">
        <v>781</v>
      </c>
      <c r="D12" s="336"/>
      <c r="E12" s="337">
        <v>36000</v>
      </c>
    </row>
    <row r="13" spans="1:5" x14ac:dyDescent="0.25">
      <c r="B13" s="328"/>
      <c r="C13" s="335" t="s">
        <v>782</v>
      </c>
      <c r="D13" s="336"/>
      <c r="E13" s="337">
        <v>324500</v>
      </c>
    </row>
    <row r="14" spans="1:5" x14ac:dyDescent="0.25">
      <c r="B14" s="328"/>
      <c r="C14" s="335" t="s">
        <v>783</v>
      </c>
      <c r="D14" s="336"/>
      <c r="E14" s="337">
        <v>3378859</v>
      </c>
    </row>
    <row r="15" spans="1:5" x14ac:dyDescent="0.25">
      <c r="B15" s="328"/>
      <c r="C15" s="335" t="s">
        <v>784</v>
      </c>
      <c r="D15" s="336"/>
      <c r="E15" s="337">
        <v>108300</v>
      </c>
    </row>
    <row r="16" spans="1:5" ht="15.75" thickBot="1" x14ac:dyDescent="0.3">
      <c r="B16" s="328"/>
      <c r="C16" s="335" t="s">
        <v>785</v>
      </c>
      <c r="D16" s="336"/>
      <c r="E16" s="337">
        <v>2490459</v>
      </c>
    </row>
    <row r="17" spans="2:5" ht="15.75" thickBot="1" x14ac:dyDescent="0.3">
      <c r="B17" s="332" t="s">
        <v>786</v>
      </c>
      <c r="C17" s="110"/>
      <c r="D17" s="334">
        <f>SUM(D18:D20)</f>
        <v>132</v>
      </c>
      <c r="E17" s="334">
        <f>SUM(E18:E20)</f>
        <v>11551432</v>
      </c>
    </row>
    <row r="18" spans="2:5" x14ac:dyDescent="0.25">
      <c r="B18" s="328"/>
      <c r="C18" s="335" t="s">
        <v>787</v>
      </c>
      <c r="D18" s="337">
        <v>67</v>
      </c>
      <c r="E18" s="337">
        <v>4362647</v>
      </c>
    </row>
    <row r="19" spans="2:5" x14ac:dyDescent="0.25">
      <c r="B19" s="328"/>
      <c r="C19" s="335" t="s">
        <v>842</v>
      </c>
      <c r="D19" s="336">
        <v>52</v>
      </c>
      <c r="E19" s="337">
        <v>5304379</v>
      </c>
    </row>
    <row r="20" spans="2:5" ht="15.75" thickBot="1" x14ac:dyDescent="0.3">
      <c r="B20"/>
      <c r="C20" s="7" t="s">
        <v>841</v>
      </c>
      <c r="D20" s="336">
        <v>13</v>
      </c>
      <c r="E20" s="337">
        <v>1884406</v>
      </c>
    </row>
    <row r="21" spans="2:5" ht="15.75" thickBot="1" x14ac:dyDescent="0.3">
      <c r="B21" s="332" t="s">
        <v>788</v>
      </c>
      <c r="C21" s="110"/>
      <c r="D21" s="333">
        <f>SUM(D22:D23)</f>
        <v>59</v>
      </c>
      <c r="E21" s="334">
        <f>SUM(E22:E23)</f>
        <v>940967</v>
      </c>
    </row>
    <row r="22" spans="2:5" x14ac:dyDescent="0.25">
      <c r="B22" s="328"/>
      <c r="C22" s="335" t="s">
        <v>789</v>
      </c>
      <c r="D22" s="336">
        <v>45</v>
      </c>
      <c r="E22" s="337">
        <v>714817</v>
      </c>
    </row>
    <row r="23" spans="2:5" ht="15.75" thickBot="1" x14ac:dyDescent="0.3">
      <c r="B23" s="317"/>
      <c r="C23" s="344" t="s">
        <v>790</v>
      </c>
      <c r="D23" s="338">
        <v>14</v>
      </c>
      <c r="E23" s="339">
        <f>226150</f>
        <v>226150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showGridLines="0" workbookViewId="0">
      <selection activeCell="F16" sqref="F16"/>
    </sheetView>
  </sheetViews>
  <sheetFormatPr baseColWidth="10" defaultRowHeight="15" x14ac:dyDescent="0.25"/>
  <cols>
    <col min="1" max="2" width="11.42578125" style="216"/>
    <col min="3" max="3" width="4.140625" style="29" customWidth="1"/>
    <col min="4" max="4" width="88.7109375" style="217" customWidth="1"/>
    <col min="5" max="16384" width="11.42578125" style="216"/>
  </cols>
  <sheetData>
    <row r="1" spans="1:4" ht="15.75" x14ac:dyDescent="0.25">
      <c r="A1" s="465" t="s">
        <v>1039</v>
      </c>
    </row>
    <row r="2" spans="1:4" ht="15.75" x14ac:dyDescent="0.25">
      <c r="A2" s="466" t="s">
        <v>1085</v>
      </c>
    </row>
    <row r="4" spans="1:4" ht="15.75" thickBot="1" x14ac:dyDescent="0.3"/>
    <row r="5" spans="1:4" ht="15.75" thickBot="1" x14ac:dyDescent="0.3">
      <c r="C5" s="113" t="s">
        <v>33</v>
      </c>
      <c r="D5" s="114"/>
    </row>
    <row r="6" spans="1:4" x14ac:dyDescent="0.25">
      <c r="D6" s="218" t="s">
        <v>247</v>
      </c>
    </row>
    <row r="7" spans="1:4" x14ac:dyDescent="0.25">
      <c r="D7" s="218" t="s">
        <v>248</v>
      </c>
    </row>
    <row r="8" spans="1:4" x14ac:dyDescent="0.25">
      <c r="D8" s="218" t="s">
        <v>249</v>
      </c>
    </row>
    <row r="9" spans="1:4" x14ac:dyDescent="0.25">
      <c r="D9" s="218" t="s">
        <v>250</v>
      </c>
    </row>
    <row r="10" spans="1:4" x14ac:dyDescent="0.25">
      <c r="D10" s="218" t="s">
        <v>798</v>
      </c>
    </row>
    <row r="11" spans="1:4" x14ac:dyDescent="0.25">
      <c r="D11" s="218" t="s">
        <v>818</v>
      </c>
    </row>
    <row r="12" spans="1:4" x14ac:dyDescent="0.25">
      <c r="D12" s="218" t="s">
        <v>251</v>
      </c>
    </row>
    <row r="13" spans="1:4" x14ac:dyDescent="0.25">
      <c r="D13" s="218" t="s">
        <v>252</v>
      </c>
    </row>
    <row r="14" spans="1:4" x14ac:dyDescent="0.25">
      <c r="D14" s="218" t="s">
        <v>253</v>
      </c>
    </row>
    <row r="15" spans="1:4" x14ac:dyDescent="0.25">
      <c r="D15" s="464" t="s">
        <v>706</v>
      </c>
    </row>
    <row r="16" spans="1:4" x14ac:dyDescent="0.25">
      <c r="D16" s="218" t="s">
        <v>254</v>
      </c>
    </row>
    <row r="17" spans="4:4" x14ac:dyDescent="0.25">
      <c r="D17" s="218" t="s">
        <v>819</v>
      </c>
    </row>
    <row r="18" spans="4:4" x14ac:dyDescent="0.25">
      <c r="D18" s="218" t="s">
        <v>255</v>
      </c>
    </row>
    <row r="19" spans="4:4" x14ac:dyDescent="0.25">
      <c r="D19" s="218" t="s">
        <v>256</v>
      </c>
    </row>
    <row r="20" spans="4:4" x14ac:dyDescent="0.25">
      <c r="D20" s="218" t="s">
        <v>822</v>
      </c>
    </row>
    <row r="21" spans="4:4" x14ac:dyDescent="0.25">
      <c r="D21" s="218" t="s">
        <v>257</v>
      </c>
    </row>
    <row r="22" spans="4:4" x14ac:dyDescent="0.25">
      <c r="D22" s="218" t="s">
        <v>258</v>
      </c>
    </row>
    <row r="23" spans="4:4" x14ac:dyDescent="0.25">
      <c r="D23" s="218" t="s">
        <v>259</v>
      </c>
    </row>
    <row r="24" spans="4:4" x14ac:dyDescent="0.25">
      <c r="D24" s="218" t="s">
        <v>260</v>
      </c>
    </row>
    <row r="25" spans="4:4" x14ac:dyDescent="0.25">
      <c r="D25" s="218" t="s">
        <v>835</v>
      </c>
    </row>
    <row r="26" spans="4:4" x14ac:dyDescent="0.25">
      <c r="D26" s="218" t="s">
        <v>261</v>
      </c>
    </row>
    <row r="27" spans="4:4" x14ac:dyDescent="0.25">
      <c r="D27" s="218" t="s">
        <v>262</v>
      </c>
    </row>
    <row r="28" spans="4:4" x14ac:dyDescent="0.25">
      <c r="D28" s="218" t="s">
        <v>263</v>
      </c>
    </row>
    <row r="29" spans="4:4" x14ac:dyDescent="0.25">
      <c r="D29" s="218" t="s">
        <v>264</v>
      </c>
    </row>
    <row r="30" spans="4:4" x14ac:dyDescent="0.25">
      <c r="D30" s="218" t="s">
        <v>265</v>
      </c>
    </row>
    <row r="31" spans="4:4" x14ac:dyDescent="0.25">
      <c r="D31" s="218" t="s">
        <v>266</v>
      </c>
    </row>
    <row r="32" spans="4:4" x14ac:dyDescent="0.25">
      <c r="D32" s="218" t="s">
        <v>267</v>
      </c>
    </row>
    <row r="33" spans="3:4" x14ac:dyDescent="0.25">
      <c r="D33" s="218" t="s">
        <v>821</v>
      </c>
    </row>
    <row r="34" spans="3:4" x14ac:dyDescent="0.25">
      <c r="D34" s="218" t="s">
        <v>707</v>
      </c>
    </row>
    <row r="35" spans="3:4" x14ac:dyDescent="0.25">
      <c r="D35" s="218" t="s">
        <v>268</v>
      </c>
    </row>
    <row r="36" spans="3:4" x14ac:dyDescent="0.25">
      <c r="D36" s="218" t="s">
        <v>820</v>
      </c>
    </row>
    <row r="37" spans="3:4" x14ac:dyDescent="0.25">
      <c r="D37" s="218" t="s">
        <v>269</v>
      </c>
    </row>
    <row r="38" spans="3:4" x14ac:dyDescent="0.25">
      <c r="D38" s="218" t="s">
        <v>270</v>
      </c>
    </row>
    <row r="39" spans="3:4" x14ac:dyDescent="0.25">
      <c r="D39" s="218" t="s">
        <v>271</v>
      </c>
    </row>
    <row r="40" spans="3:4" x14ac:dyDescent="0.25">
      <c r="D40" s="218" t="s">
        <v>272</v>
      </c>
    </row>
    <row r="41" spans="3:4" ht="15.75" thickBot="1" x14ac:dyDescent="0.3">
      <c r="D41" s="218" t="s">
        <v>273</v>
      </c>
    </row>
    <row r="42" spans="3:4" ht="15.75" thickBot="1" x14ac:dyDescent="0.3">
      <c r="C42" s="113" t="s">
        <v>34</v>
      </c>
      <c r="D42" s="219"/>
    </row>
    <row r="43" spans="3:4" x14ac:dyDescent="0.25">
      <c r="D43" s="218" t="s">
        <v>807</v>
      </c>
    </row>
    <row r="44" spans="3:4" x14ac:dyDescent="0.25">
      <c r="D44" s="218" t="s">
        <v>799</v>
      </c>
    </row>
    <row r="45" spans="3:4" x14ac:dyDescent="0.25">
      <c r="D45" s="218" t="s">
        <v>801</v>
      </c>
    </row>
    <row r="46" spans="3:4" x14ac:dyDescent="0.25">
      <c r="D46" s="102" t="s">
        <v>708</v>
      </c>
    </row>
    <row r="47" spans="3:4" x14ac:dyDescent="0.25">
      <c r="D47" s="218" t="s">
        <v>802</v>
      </c>
    </row>
    <row r="48" spans="3:4" x14ac:dyDescent="0.25">
      <c r="D48" s="218" t="s">
        <v>800</v>
      </c>
    </row>
    <row r="49" spans="4:4" x14ac:dyDescent="0.25">
      <c r="D49" s="218" t="s">
        <v>803</v>
      </c>
    </row>
    <row r="50" spans="4:4" x14ac:dyDescent="0.25">
      <c r="D50" s="218" t="s">
        <v>274</v>
      </c>
    </row>
    <row r="51" spans="4:4" x14ac:dyDescent="0.25">
      <c r="D51" s="218" t="s">
        <v>808</v>
      </c>
    </row>
    <row r="52" spans="4:4" x14ac:dyDescent="0.25">
      <c r="D52" s="218" t="s">
        <v>804</v>
      </c>
    </row>
    <row r="53" spans="4:4" x14ac:dyDescent="0.25">
      <c r="D53" s="218" t="s">
        <v>275</v>
      </c>
    </row>
    <row r="54" spans="4:4" x14ac:dyDescent="0.25">
      <c r="D54" s="218" t="s">
        <v>276</v>
      </c>
    </row>
    <row r="55" spans="4:4" x14ac:dyDescent="0.25">
      <c r="D55" s="218" t="s">
        <v>277</v>
      </c>
    </row>
    <row r="56" spans="4:4" x14ac:dyDescent="0.25">
      <c r="D56" s="218" t="s">
        <v>836</v>
      </c>
    </row>
    <row r="57" spans="4:4" x14ac:dyDescent="0.25">
      <c r="D57" s="218" t="s">
        <v>278</v>
      </c>
    </row>
    <row r="58" spans="4:4" x14ac:dyDescent="0.25">
      <c r="D58" s="218" t="s">
        <v>805</v>
      </c>
    </row>
    <row r="59" spans="4:4" x14ac:dyDescent="0.25">
      <c r="D59" s="218" t="s">
        <v>806</v>
      </c>
    </row>
    <row r="60" spans="4:4" x14ac:dyDescent="0.25">
      <c r="D60" s="218" t="s">
        <v>279</v>
      </c>
    </row>
    <row r="61" spans="4:4" x14ac:dyDescent="0.25">
      <c r="D61" s="218" t="s">
        <v>280</v>
      </c>
    </row>
    <row r="62" spans="4:4" x14ac:dyDescent="0.25">
      <c r="D62" s="218" t="s">
        <v>281</v>
      </c>
    </row>
    <row r="63" spans="4:4" x14ac:dyDescent="0.25">
      <c r="D63" s="218" t="s">
        <v>282</v>
      </c>
    </row>
    <row r="64" spans="4:4" x14ac:dyDescent="0.25">
      <c r="D64" s="218" t="s">
        <v>283</v>
      </c>
    </row>
    <row r="65" spans="3:4" x14ac:dyDescent="0.25">
      <c r="D65" s="218" t="s">
        <v>284</v>
      </c>
    </row>
    <row r="66" spans="3:4" x14ac:dyDescent="0.25">
      <c r="D66" s="218" t="s">
        <v>285</v>
      </c>
    </row>
    <row r="67" spans="3:4" x14ac:dyDescent="0.25">
      <c r="D67" s="218" t="s">
        <v>286</v>
      </c>
    </row>
    <row r="68" spans="3:4" x14ac:dyDescent="0.25">
      <c r="D68" s="218" t="s">
        <v>287</v>
      </c>
    </row>
    <row r="69" spans="3:4" x14ac:dyDescent="0.25">
      <c r="D69" s="218" t="s">
        <v>288</v>
      </c>
    </row>
    <row r="70" spans="3:4" x14ac:dyDescent="0.25">
      <c r="D70" s="218" t="s">
        <v>289</v>
      </c>
    </row>
    <row r="71" spans="3:4" x14ac:dyDescent="0.25">
      <c r="D71" s="218" t="s">
        <v>290</v>
      </c>
    </row>
    <row r="72" spans="3:4" x14ac:dyDescent="0.25">
      <c r="D72" s="218" t="s">
        <v>291</v>
      </c>
    </row>
    <row r="73" spans="3:4" x14ac:dyDescent="0.25">
      <c r="D73" s="218" t="s">
        <v>292</v>
      </c>
    </row>
    <row r="74" spans="3:4" ht="15.75" thickBot="1" x14ac:dyDescent="0.3">
      <c r="D74" s="218" t="s">
        <v>293</v>
      </c>
    </row>
    <row r="75" spans="3:4" ht="15.75" thickBot="1" x14ac:dyDescent="0.3">
      <c r="C75" s="11" t="s">
        <v>35</v>
      </c>
      <c r="D75" s="219"/>
    </row>
    <row r="76" spans="3:4" x14ac:dyDescent="0.25">
      <c r="D76" s="218" t="s">
        <v>294</v>
      </c>
    </row>
    <row r="77" spans="3:4" x14ac:dyDescent="0.25">
      <c r="D77" s="218" t="s">
        <v>295</v>
      </c>
    </row>
    <row r="78" spans="3:4" x14ac:dyDescent="0.25">
      <c r="D78" s="218" t="s">
        <v>296</v>
      </c>
    </row>
    <row r="79" spans="3:4" x14ac:dyDescent="0.25">
      <c r="D79" s="218" t="s">
        <v>297</v>
      </c>
    </row>
    <row r="80" spans="3:4" x14ac:dyDescent="0.25">
      <c r="D80" s="218" t="s">
        <v>298</v>
      </c>
    </row>
    <row r="81" spans="4:4" x14ac:dyDescent="0.25">
      <c r="D81" s="218" t="s">
        <v>299</v>
      </c>
    </row>
    <row r="82" spans="4:4" x14ac:dyDescent="0.25">
      <c r="D82" s="218" t="s">
        <v>300</v>
      </c>
    </row>
    <row r="83" spans="4:4" x14ac:dyDescent="0.25">
      <c r="D83" s="218" t="s">
        <v>301</v>
      </c>
    </row>
    <row r="84" spans="4:4" x14ac:dyDescent="0.25">
      <c r="D84" s="218" t="s">
        <v>302</v>
      </c>
    </row>
    <row r="85" spans="4:4" x14ac:dyDescent="0.25">
      <c r="D85" s="218" t="s">
        <v>303</v>
      </c>
    </row>
    <row r="86" spans="4:4" x14ac:dyDescent="0.25">
      <c r="D86" s="218" t="s">
        <v>304</v>
      </c>
    </row>
    <row r="87" spans="4:4" x14ac:dyDescent="0.25">
      <c r="D87" s="218" t="s">
        <v>305</v>
      </c>
    </row>
    <row r="88" spans="4:4" x14ac:dyDescent="0.25">
      <c r="D88" s="218" t="s">
        <v>809</v>
      </c>
    </row>
    <row r="89" spans="4:4" x14ac:dyDescent="0.25">
      <c r="D89" s="218" t="s">
        <v>306</v>
      </c>
    </row>
    <row r="90" spans="4:4" x14ac:dyDescent="0.25">
      <c r="D90" s="218" t="s">
        <v>810</v>
      </c>
    </row>
    <row r="91" spans="4:4" x14ac:dyDescent="0.25">
      <c r="D91" s="218" t="s">
        <v>811</v>
      </c>
    </row>
    <row r="92" spans="4:4" x14ac:dyDescent="0.25">
      <c r="D92" s="218" t="s">
        <v>307</v>
      </c>
    </row>
    <row r="93" spans="4:4" x14ac:dyDescent="0.25">
      <c r="D93" s="218" t="s">
        <v>812</v>
      </c>
    </row>
    <row r="94" spans="4:4" x14ac:dyDescent="0.25">
      <c r="D94" s="218" t="s">
        <v>308</v>
      </c>
    </row>
    <row r="95" spans="4:4" x14ac:dyDescent="0.25">
      <c r="D95" s="218" t="s">
        <v>309</v>
      </c>
    </row>
    <row r="96" spans="4:4" x14ac:dyDescent="0.25">
      <c r="D96" s="218" t="s">
        <v>310</v>
      </c>
    </row>
    <row r="97" spans="4:4" x14ac:dyDescent="0.25">
      <c r="D97" s="218" t="s">
        <v>311</v>
      </c>
    </row>
    <row r="98" spans="4:4" x14ac:dyDescent="0.25">
      <c r="D98" s="218" t="s">
        <v>312</v>
      </c>
    </row>
    <row r="99" spans="4:4" x14ac:dyDescent="0.25">
      <c r="D99" s="218" t="s">
        <v>813</v>
      </c>
    </row>
    <row r="100" spans="4:4" x14ac:dyDescent="0.25">
      <c r="D100" s="218" t="s">
        <v>814</v>
      </c>
    </row>
    <row r="101" spans="4:4" x14ac:dyDescent="0.25">
      <c r="D101" s="218" t="s">
        <v>313</v>
      </c>
    </row>
    <row r="102" spans="4:4" x14ac:dyDescent="0.25">
      <c r="D102" s="218" t="s">
        <v>314</v>
      </c>
    </row>
    <row r="103" spans="4:4" x14ac:dyDescent="0.25">
      <c r="D103" s="218" t="s">
        <v>815</v>
      </c>
    </row>
    <row r="104" spans="4:4" x14ac:dyDescent="0.25">
      <c r="D104" s="218" t="s">
        <v>315</v>
      </c>
    </row>
    <row r="105" spans="4:4" x14ac:dyDescent="0.25">
      <c r="D105" s="218" t="s">
        <v>316</v>
      </c>
    </row>
    <row r="106" spans="4:4" x14ac:dyDescent="0.25">
      <c r="D106" s="218" t="s">
        <v>317</v>
      </c>
    </row>
    <row r="107" spans="4:4" x14ac:dyDescent="0.25">
      <c r="D107" s="218" t="s">
        <v>318</v>
      </c>
    </row>
    <row r="108" spans="4:4" x14ac:dyDescent="0.25">
      <c r="D108" s="218" t="s">
        <v>319</v>
      </c>
    </row>
    <row r="109" spans="4:4" x14ac:dyDescent="0.25">
      <c r="D109" s="218" t="s">
        <v>709</v>
      </c>
    </row>
    <row r="110" spans="4:4" x14ac:dyDescent="0.25">
      <c r="D110" s="218" t="s">
        <v>320</v>
      </c>
    </row>
    <row r="111" spans="4:4" x14ac:dyDescent="0.25">
      <c r="D111" s="218" t="s">
        <v>321</v>
      </c>
    </row>
    <row r="112" spans="4:4" x14ac:dyDescent="0.25">
      <c r="D112" s="218" t="s">
        <v>322</v>
      </c>
    </row>
    <row r="113" spans="3:4" x14ac:dyDescent="0.25">
      <c r="D113" s="218" t="s">
        <v>323</v>
      </c>
    </row>
    <row r="114" spans="3:4" x14ac:dyDescent="0.25">
      <c r="D114" s="218" t="s">
        <v>324</v>
      </c>
    </row>
    <row r="115" spans="3:4" x14ac:dyDescent="0.25">
      <c r="D115" s="218" t="s">
        <v>816</v>
      </c>
    </row>
    <row r="116" spans="3:4" x14ac:dyDescent="0.25">
      <c r="D116" s="218" t="s">
        <v>325</v>
      </c>
    </row>
    <row r="117" spans="3:4" ht="15.75" thickBot="1" x14ac:dyDescent="0.3">
      <c r="D117" s="218" t="s">
        <v>817</v>
      </c>
    </row>
    <row r="118" spans="3:4" ht="15.75" thickBot="1" x14ac:dyDescent="0.3">
      <c r="C118" s="11" t="s">
        <v>36</v>
      </c>
      <c r="D118" s="219"/>
    </row>
    <row r="119" spans="3:4" x14ac:dyDescent="0.25">
      <c r="D119" s="218" t="s">
        <v>326</v>
      </c>
    </row>
    <row r="120" spans="3:4" x14ac:dyDescent="0.25">
      <c r="D120" s="218" t="s">
        <v>327</v>
      </c>
    </row>
    <row r="121" spans="3:4" x14ac:dyDescent="0.25">
      <c r="D121" s="218" t="s">
        <v>328</v>
      </c>
    </row>
    <row r="122" spans="3:4" x14ac:dyDescent="0.25">
      <c r="D122" s="218" t="s">
        <v>329</v>
      </c>
    </row>
    <row r="123" spans="3:4" x14ac:dyDescent="0.25">
      <c r="D123" s="246" t="s">
        <v>710</v>
      </c>
    </row>
    <row r="124" spans="3:4" x14ac:dyDescent="0.25">
      <c r="D124" s="218" t="s">
        <v>824</v>
      </c>
    </row>
    <row r="125" spans="3:4" x14ac:dyDescent="0.25">
      <c r="D125" s="218" t="s">
        <v>330</v>
      </c>
    </row>
    <row r="126" spans="3:4" x14ac:dyDescent="0.25">
      <c r="D126" s="218" t="s">
        <v>331</v>
      </c>
    </row>
    <row r="127" spans="3:4" x14ac:dyDescent="0.25">
      <c r="D127" s="218" t="s">
        <v>825</v>
      </c>
    </row>
    <row r="128" spans="3:4" x14ac:dyDescent="0.25">
      <c r="D128" s="218" t="s">
        <v>332</v>
      </c>
    </row>
    <row r="129" spans="4:4" x14ac:dyDescent="0.25">
      <c r="D129" s="218" t="s">
        <v>828</v>
      </c>
    </row>
    <row r="130" spans="4:4" x14ac:dyDescent="0.25">
      <c r="D130" s="218" t="s">
        <v>333</v>
      </c>
    </row>
    <row r="131" spans="4:4" x14ac:dyDescent="0.25">
      <c r="D131" s="218" t="s">
        <v>711</v>
      </c>
    </row>
    <row r="132" spans="4:4" x14ac:dyDescent="0.25">
      <c r="D132" s="218" t="s">
        <v>334</v>
      </c>
    </row>
    <row r="133" spans="4:4" x14ac:dyDescent="0.25">
      <c r="D133" s="218" t="s">
        <v>335</v>
      </c>
    </row>
    <row r="134" spans="4:4" x14ac:dyDescent="0.25">
      <c r="D134" s="218" t="s">
        <v>336</v>
      </c>
    </row>
    <row r="135" spans="4:4" x14ac:dyDescent="0.25">
      <c r="D135" s="218" t="s">
        <v>827</v>
      </c>
    </row>
    <row r="136" spans="4:4" x14ac:dyDescent="0.25">
      <c r="D136" s="218" t="s">
        <v>337</v>
      </c>
    </row>
    <row r="137" spans="4:4" x14ac:dyDescent="0.25">
      <c r="D137" s="218" t="s">
        <v>338</v>
      </c>
    </row>
    <row r="138" spans="4:4" x14ac:dyDescent="0.25">
      <c r="D138" s="218" t="s">
        <v>826</v>
      </c>
    </row>
    <row r="139" spans="4:4" x14ac:dyDescent="0.25">
      <c r="D139" s="218" t="s">
        <v>339</v>
      </c>
    </row>
    <row r="140" spans="4:4" x14ac:dyDescent="0.25">
      <c r="D140" s="218" t="s">
        <v>340</v>
      </c>
    </row>
    <row r="141" spans="4:4" x14ac:dyDescent="0.25">
      <c r="D141" s="218" t="s">
        <v>341</v>
      </c>
    </row>
    <row r="142" spans="4:4" x14ac:dyDescent="0.25">
      <c r="D142" s="218" t="s">
        <v>342</v>
      </c>
    </row>
    <row r="143" spans="4:4" x14ac:dyDescent="0.25">
      <c r="D143" s="218" t="s">
        <v>343</v>
      </c>
    </row>
    <row r="144" spans="4:4" x14ac:dyDescent="0.25">
      <c r="D144" s="218" t="s">
        <v>344</v>
      </c>
    </row>
    <row r="145" spans="4:4" x14ac:dyDescent="0.25">
      <c r="D145" s="218" t="s">
        <v>712</v>
      </c>
    </row>
    <row r="146" spans="4:4" x14ac:dyDescent="0.25">
      <c r="D146" s="218" t="s">
        <v>345</v>
      </c>
    </row>
    <row r="147" spans="4:4" x14ac:dyDescent="0.25">
      <c r="D147" s="218" t="s">
        <v>346</v>
      </c>
    </row>
    <row r="148" spans="4:4" x14ac:dyDescent="0.25">
      <c r="D148" s="218" t="s">
        <v>347</v>
      </c>
    </row>
    <row r="149" spans="4:4" x14ac:dyDescent="0.25">
      <c r="D149" s="218" t="s">
        <v>829</v>
      </c>
    </row>
    <row r="150" spans="4:4" x14ac:dyDescent="0.25">
      <c r="D150" s="218" t="s">
        <v>348</v>
      </c>
    </row>
    <row r="151" spans="4:4" x14ac:dyDescent="0.25">
      <c r="D151" s="218" t="s">
        <v>349</v>
      </c>
    </row>
    <row r="152" spans="4:4" x14ac:dyDescent="0.25">
      <c r="D152" s="218" t="s">
        <v>350</v>
      </c>
    </row>
    <row r="153" spans="4:4" x14ac:dyDescent="0.25">
      <c r="D153" s="218" t="s">
        <v>830</v>
      </c>
    </row>
    <row r="154" spans="4:4" x14ac:dyDescent="0.25">
      <c r="D154" s="218" t="s">
        <v>831</v>
      </c>
    </row>
    <row r="155" spans="4:4" x14ac:dyDescent="0.25">
      <c r="D155" s="218" t="s">
        <v>351</v>
      </c>
    </row>
    <row r="156" spans="4:4" x14ac:dyDescent="0.25">
      <c r="D156" s="218" t="s">
        <v>352</v>
      </c>
    </row>
    <row r="157" spans="4:4" x14ac:dyDescent="0.25">
      <c r="D157" s="218" t="s">
        <v>353</v>
      </c>
    </row>
    <row r="158" spans="4:4" x14ac:dyDescent="0.25">
      <c r="D158" s="218" t="s">
        <v>354</v>
      </c>
    </row>
    <row r="159" spans="4:4" x14ac:dyDescent="0.25">
      <c r="D159" s="218" t="s">
        <v>355</v>
      </c>
    </row>
    <row r="160" spans="4:4" x14ac:dyDescent="0.25">
      <c r="D160" s="218" t="s">
        <v>356</v>
      </c>
    </row>
    <row r="161" spans="3:4" x14ac:dyDescent="0.25">
      <c r="D161" s="218" t="s">
        <v>357</v>
      </c>
    </row>
    <row r="162" spans="3:4" x14ac:dyDescent="0.25">
      <c r="D162" s="218" t="s">
        <v>358</v>
      </c>
    </row>
    <row r="163" spans="3:4" x14ac:dyDescent="0.25">
      <c r="D163" s="218" t="s">
        <v>359</v>
      </c>
    </row>
    <row r="164" spans="3:4" x14ac:dyDescent="0.25">
      <c r="D164" s="218" t="s">
        <v>823</v>
      </c>
    </row>
    <row r="165" spans="3:4" ht="15.75" thickBot="1" x14ac:dyDescent="0.3">
      <c r="D165" s="218" t="s">
        <v>360</v>
      </c>
    </row>
    <row r="166" spans="3:4" ht="15.75" thickBot="1" x14ac:dyDescent="0.3">
      <c r="C166" s="11" t="s">
        <v>37</v>
      </c>
      <c r="D166" s="219"/>
    </row>
    <row r="167" spans="3:4" x14ac:dyDescent="0.25">
      <c r="D167" s="218" t="s">
        <v>361</v>
      </c>
    </row>
    <row r="168" spans="3:4" x14ac:dyDescent="0.25">
      <c r="D168" s="218" t="s">
        <v>713</v>
      </c>
    </row>
    <row r="169" spans="3:4" x14ac:dyDescent="0.25">
      <c r="D169" s="218" t="s">
        <v>362</v>
      </c>
    </row>
    <row r="170" spans="3:4" x14ac:dyDescent="0.25">
      <c r="D170" s="218" t="s">
        <v>363</v>
      </c>
    </row>
    <row r="171" spans="3:4" x14ac:dyDescent="0.25">
      <c r="D171" s="218" t="s">
        <v>364</v>
      </c>
    </row>
    <row r="172" spans="3:4" x14ac:dyDescent="0.25">
      <c r="D172" s="218" t="s">
        <v>365</v>
      </c>
    </row>
    <row r="173" spans="3:4" x14ac:dyDescent="0.25">
      <c r="D173" s="218" t="s">
        <v>366</v>
      </c>
    </row>
    <row r="174" spans="3:4" x14ac:dyDescent="0.25">
      <c r="D174" s="218" t="s">
        <v>367</v>
      </c>
    </row>
    <row r="175" spans="3:4" x14ac:dyDescent="0.25">
      <c r="D175" s="218" t="s">
        <v>368</v>
      </c>
    </row>
    <row r="176" spans="3:4" x14ac:dyDescent="0.25">
      <c r="D176" s="218" t="s">
        <v>714</v>
      </c>
    </row>
    <row r="177" spans="3:15" x14ac:dyDescent="0.25">
      <c r="D177" s="218" t="s">
        <v>369</v>
      </c>
    </row>
    <row r="178" spans="3:15" x14ac:dyDescent="0.25">
      <c r="D178" s="218" t="s">
        <v>370</v>
      </c>
    </row>
    <row r="179" spans="3:15" x14ac:dyDescent="0.25">
      <c r="D179" s="218" t="s">
        <v>371</v>
      </c>
    </row>
    <row r="180" spans="3:15" x14ac:dyDescent="0.25">
      <c r="D180" s="218" t="s">
        <v>372</v>
      </c>
      <c r="O180" s="343"/>
    </row>
    <row r="181" spans="3:15" x14ac:dyDescent="0.25">
      <c r="D181" s="218" t="s">
        <v>373</v>
      </c>
    </row>
    <row r="182" spans="3:15" x14ac:dyDescent="0.25">
      <c r="D182" s="218" t="s">
        <v>834</v>
      </c>
    </row>
    <row r="183" spans="3:15" x14ac:dyDescent="0.25">
      <c r="D183" s="218" t="s">
        <v>832</v>
      </c>
    </row>
    <row r="184" spans="3:15" x14ac:dyDescent="0.25">
      <c r="D184" s="342" t="s">
        <v>374</v>
      </c>
    </row>
    <row r="185" spans="3:15" ht="15.75" thickBot="1" x14ac:dyDescent="0.3">
      <c r="C185" s="220"/>
      <c r="D185" s="221" t="s">
        <v>833</v>
      </c>
    </row>
  </sheetData>
  <sortState ref="D167:D185">
    <sortCondition ref="D167"/>
  </sortState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F22" sqref="F21:F22"/>
    </sheetView>
  </sheetViews>
  <sheetFormatPr baseColWidth="10" defaultRowHeight="15" x14ac:dyDescent="0.25"/>
  <cols>
    <col min="2" max="2" width="4.5703125" customWidth="1"/>
    <col min="3" max="3" width="24.7109375" customWidth="1"/>
  </cols>
  <sheetData>
    <row r="1" spans="1:4" ht="15.75" x14ac:dyDescent="0.25">
      <c r="A1" s="465" t="s">
        <v>1039</v>
      </c>
    </row>
    <row r="2" spans="1:4" ht="15.75" x14ac:dyDescent="0.25">
      <c r="A2" s="466" t="s">
        <v>1085</v>
      </c>
    </row>
    <row r="6" spans="1:4" ht="15.75" thickBot="1" x14ac:dyDescent="0.3">
      <c r="D6" s="69"/>
    </row>
    <row r="7" spans="1:4" ht="15.75" thickBot="1" x14ac:dyDescent="0.3">
      <c r="B7" s="66"/>
      <c r="C7" s="71"/>
      <c r="D7" s="76">
        <v>2018</v>
      </c>
    </row>
    <row r="8" spans="1:4" x14ac:dyDescent="0.25">
      <c r="B8" s="67"/>
      <c r="C8" s="72" t="s">
        <v>33</v>
      </c>
      <c r="D8" s="73">
        <v>36</v>
      </c>
    </row>
    <row r="9" spans="1:4" x14ac:dyDescent="0.25">
      <c r="B9" s="67"/>
      <c r="C9" s="72" t="s">
        <v>34</v>
      </c>
      <c r="D9" s="73">
        <v>32</v>
      </c>
    </row>
    <row r="10" spans="1:4" x14ac:dyDescent="0.25">
      <c r="B10" s="67"/>
      <c r="C10" s="72" t="s">
        <v>35</v>
      </c>
      <c r="D10" s="73">
        <v>42</v>
      </c>
    </row>
    <row r="11" spans="1:4" x14ac:dyDescent="0.25">
      <c r="B11" s="67"/>
      <c r="C11" s="72" t="s">
        <v>36</v>
      </c>
      <c r="D11" s="73">
        <v>47</v>
      </c>
    </row>
    <row r="12" spans="1:4" ht="15.75" thickBot="1" x14ac:dyDescent="0.3">
      <c r="B12" s="66"/>
      <c r="C12" s="74" t="s">
        <v>37</v>
      </c>
      <c r="D12" s="75">
        <v>19</v>
      </c>
    </row>
    <row r="13" spans="1:4" ht="15.75" thickBot="1" x14ac:dyDescent="0.3">
      <c r="B13" s="39" t="s">
        <v>212</v>
      </c>
      <c r="C13" s="71"/>
      <c r="D13" s="77">
        <v>176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sqref="A1:A2"/>
    </sheetView>
  </sheetViews>
  <sheetFormatPr baseColWidth="10" defaultRowHeight="15" x14ac:dyDescent="0.25"/>
  <cols>
    <col min="2" max="2" width="5.140625" customWidth="1"/>
    <col min="3" max="3" width="25.7109375" customWidth="1"/>
    <col min="4" max="6" width="9" customWidth="1"/>
  </cols>
  <sheetData>
    <row r="1" spans="1:6" ht="15.75" x14ac:dyDescent="0.25">
      <c r="A1" s="465" t="s">
        <v>1039</v>
      </c>
    </row>
    <row r="2" spans="1:6" ht="15.75" x14ac:dyDescent="0.25">
      <c r="A2" s="466" t="s">
        <v>1086</v>
      </c>
    </row>
    <row r="5" spans="1:6" ht="15.75" thickBot="1" x14ac:dyDescent="0.3">
      <c r="D5" s="69"/>
      <c r="E5" s="360"/>
      <c r="F5" s="360"/>
    </row>
    <row r="6" spans="1:6" ht="15.75" thickBot="1" x14ac:dyDescent="0.3">
      <c r="B6" s="66"/>
      <c r="C6" s="71"/>
      <c r="D6" s="226" t="s">
        <v>6</v>
      </c>
      <c r="E6" s="226" t="s">
        <v>7</v>
      </c>
      <c r="F6" s="226" t="s">
        <v>5</v>
      </c>
    </row>
    <row r="7" spans="1:6" x14ac:dyDescent="0.25">
      <c r="B7" s="67"/>
      <c r="C7" s="72" t="s">
        <v>33</v>
      </c>
      <c r="D7" s="361">
        <v>18</v>
      </c>
      <c r="E7" s="361">
        <v>11</v>
      </c>
      <c r="F7" s="362">
        <v>29</v>
      </c>
    </row>
    <row r="8" spans="1:6" x14ac:dyDescent="0.25">
      <c r="B8" s="67"/>
      <c r="C8" s="72" t="s">
        <v>34</v>
      </c>
      <c r="D8" s="361">
        <v>9</v>
      </c>
      <c r="E8" s="361">
        <v>8</v>
      </c>
      <c r="F8" s="362">
        <v>17</v>
      </c>
    </row>
    <row r="9" spans="1:6" x14ac:dyDescent="0.25">
      <c r="B9" s="67"/>
      <c r="C9" s="72" t="s">
        <v>35</v>
      </c>
      <c r="D9" s="361">
        <v>9</v>
      </c>
      <c r="E9" s="361">
        <v>8</v>
      </c>
      <c r="F9" s="362">
        <v>17</v>
      </c>
    </row>
    <row r="10" spans="1:6" x14ac:dyDescent="0.25">
      <c r="B10" s="67"/>
      <c r="C10" s="72" t="s">
        <v>36</v>
      </c>
      <c r="D10" s="361">
        <v>17</v>
      </c>
      <c r="E10" s="361">
        <v>25</v>
      </c>
      <c r="F10" s="362">
        <v>42</v>
      </c>
    </row>
    <row r="11" spans="1:6" ht="15.75" thickBot="1" x14ac:dyDescent="0.3">
      <c r="B11" s="66"/>
      <c r="C11" s="74" t="s">
        <v>37</v>
      </c>
      <c r="D11" s="363">
        <v>12</v>
      </c>
      <c r="E11" s="363">
        <v>9</v>
      </c>
      <c r="F11" s="364">
        <v>21</v>
      </c>
    </row>
    <row r="12" spans="1:6" ht="15.75" thickBot="1" x14ac:dyDescent="0.3">
      <c r="B12" s="39" t="s">
        <v>212</v>
      </c>
      <c r="C12" s="71"/>
      <c r="D12" s="365">
        <f t="shared" ref="D12:E12" si="0">SUM(D7:D11)</f>
        <v>65</v>
      </c>
      <c r="E12" s="365">
        <f t="shared" si="0"/>
        <v>61</v>
      </c>
      <c r="F12" s="365">
        <f>SUM(F7:F11)</f>
        <v>126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L23" sqref="L23"/>
    </sheetView>
  </sheetViews>
  <sheetFormatPr baseColWidth="10" defaultRowHeight="15" x14ac:dyDescent="0.25"/>
  <cols>
    <col min="2" max="2" width="5.140625" customWidth="1"/>
    <col min="3" max="3" width="25.7109375" customWidth="1"/>
    <col min="4" max="4" width="9.5703125" customWidth="1"/>
  </cols>
  <sheetData>
    <row r="1" spans="1:1" ht="15.75" x14ac:dyDescent="0.25">
      <c r="A1" s="465" t="s">
        <v>1039</v>
      </c>
    </row>
    <row r="2" spans="1:1" ht="15.75" x14ac:dyDescent="0.25">
      <c r="A2" s="466" t="s">
        <v>1086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I31" sqref="I31"/>
    </sheetView>
  </sheetViews>
  <sheetFormatPr baseColWidth="10" defaultRowHeight="15" x14ac:dyDescent="0.25"/>
  <cols>
    <col min="1" max="1" width="11.42578125" style="51"/>
    <col min="2" max="2" width="4" style="48" customWidth="1"/>
    <col min="3" max="3" width="61.140625" style="42" customWidth="1"/>
    <col min="4" max="16384" width="11.42578125" style="51"/>
  </cols>
  <sheetData>
    <row r="1" spans="1:3" ht="15.75" x14ac:dyDescent="0.25">
      <c r="A1" s="122" t="s">
        <v>74</v>
      </c>
    </row>
    <row r="2" spans="1:3" ht="15.75" x14ac:dyDescent="0.25">
      <c r="A2" s="122" t="s">
        <v>872</v>
      </c>
    </row>
    <row r="5" spans="1:3" ht="15.75" thickBot="1" x14ac:dyDescent="0.3"/>
    <row r="6" spans="1:3" ht="15.75" thickBot="1" x14ac:dyDescent="0.3">
      <c r="B6" s="176" t="s">
        <v>33</v>
      </c>
      <c r="C6" s="110"/>
    </row>
    <row r="7" spans="1:3" x14ac:dyDescent="0.25">
      <c r="C7" s="42" t="s">
        <v>653</v>
      </c>
    </row>
    <row r="8" spans="1:3" x14ac:dyDescent="0.25">
      <c r="C8" s="42" t="s">
        <v>634</v>
      </c>
    </row>
    <row r="9" spans="1:3" x14ac:dyDescent="0.25">
      <c r="C9" s="42" t="s">
        <v>635</v>
      </c>
    </row>
    <row r="10" spans="1:3" x14ac:dyDescent="0.25">
      <c r="C10" s="42" t="s">
        <v>198</v>
      </c>
    </row>
    <row r="11" spans="1:3" x14ac:dyDescent="0.25">
      <c r="C11" s="42" t="s">
        <v>636</v>
      </c>
    </row>
    <row r="12" spans="1:3" x14ac:dyDescent="0.25">
      <c r="C12" s="42" t="s">
        <v>199</v>
      </c>
    </row>
    <row r="13" spans="1:3" x14ac:dyDescent="0.25">
      <c r="C13" s="42" t="s">
        <v>637</v>
      </c>
    </row>
    <row r="14" spans="1:3" x14ac:dyDescent="0.25">
      <c r="C14" s="42" t="s">
        <v>638</v>
      </c>
    </row>
    <row r="15" spans="1:3" ht="15.75" thickBot="1" x14ac:dyDescent="0.3">
      <c r="C15" s="42" t="s">
        <v>639</v>
      </c>
    </row>
    <row r="16" spans="1:3" ht="15.75" thickBot="1" x14ac:dyDescent="0.3">
      <c r="B16" s="176" t="s">
        <v>34</v>
      </c>
      <c r="C16" s="110"/>
    </row>
    <row r="17" spans="2:3" x14ac:dyDescent="0.25">
      <c r="C17" s="42" t="s">
        <v>200</v>
      </c>
    </row>
    <row r="18" spans="2:3" x14ac:dyDescent="0.25">
      <c r="C18" s="42" t="s">
        <v>201</v>
      </c>
    </row>
    <row r="19" spans="2:3" x14ac:dyDescent="0.25">
      <c r="C19" s="42" t="s">
        <v>640</v>
      </c>
    </row>
    <row r="20" spans="2:3" ht="15.75" thickBot="1" x14ac:dyDescent="0.3">
      <c r="C20" s="42" t="s">
        <v>641</v>
      </c>
    </row>
    <row r="21" spans="2:3" ht="15.75" thickBot="1" x14ac:dyDescent="0.3">
      <c r="B21" s="176" t="s">
        <v>35</v>
      </c>
      <c r="C21" s="110"/>
    </row>
    <row r="22" spans="2:3" x14ac:dyDescent="0.25">
      <c r="C22" s="42" t="s">
        <v>202</v>
      </c>
    </row>
    <row r="23" spans="2:3" x14ac:dyDescent="0.25">
      <c r="C23" s="42" t="s">
        <v>203</v>
      </c>
    </row>
    <row r="24" spans="2:3" x14ac:dyDescent="0.25">
      <c r="C24" s="42" t="s">
        <v>204</v>
      </c>
    </row>
    <row r="25" spans="2:3" ht="15.75" thickBot="1" x14ac:dyDescent="0.3">
      <c r="C25" s="42" t="s">
        <v>642</v>
      </c>
    </row>
    <row r="26" spans="2:3" ht="15.75" thickBot="1" x14ac:dyDescent="0.3">
      <c r="B26" s="176" t="s">
        <v>36</v>
      </c>
      <c r="C26" s="110"/>
    </row>
    <row r="27" spans="2:3" x14ac:dyDescent="0.25">
      <c r="C27" s="42" t="s">
        <v>205</v>
      </c>
    </row>
    <row r="28" spans="2:3" x14ac:dyDescent="0.25">
      <c r="C28" s="42" t="s">
        <v>643</v>
      </c>
    </row>
    <row r="29" spans="2:3" x14ac:dyDescent="0.25">
      <c r="C29" s="42" t="s">
        <v>644</v>
      </c>
    </row>
    <row r="30" spans="2:3" x14ac:dyDescent="0.25">
      <c r="C30" s="42" t="s">
        <v>645</v>
      </c>
    </row>
    <row r="31" spans="2:3" x14ac:dyDescent="0.25">
      <c r="C31" s="42" t="s">
        <v>206</v>
      </c>
    </row>
    <row r="32" spans="2:3" x14ac:dyDescent="0.25">
      <c r="C32" s="42" t="s">
        <v>646</v>
      </c>
    </row>
    <row r="33" spans="2:3" x14ac:dyDescent="0.25">
      <c r="C33" s="42" t="s">
        <v>647</v>
      </c>
    </row>
    <row r="34" spans="2:3" x14ac:dyDescent="0.25">
      <c r="C34" s="42" t="s">
        <v>648</v>
      </c>
    </row>
    <row r="35" spans="2:3" ht="15.75" thickBot="1" x14ac:dyDescent="0.3">
      <c r="C35" s="42" t="s">
        <v>649</v>
      </c>
    </row>
    <row r="36" spans="2:3" ht="15.75" thickBot="1" x14ac:dyDescent="0.3">
      <c r="B36" s="176" t="s">
        <v>37</v>
      </c>
      <c r="C36" s="110"/>
    </row>
    <row r="37" spans="2:3" x14ac:dyDescent="0.25">
      <c r="C37" s="42" t="s">
        <v>650</v>
      </c>
    </row>
    <row r="38" spans="2:3" x14ac:dyDescent="0.25">
      <c r="C38" s="42" t="s">
        <v>651</v>
      </c>
    </row>
    <row r="39" spans="2:3" ht="15.75" thickBot="1" x14ac:dyDescent="0.3">
      <c r="B39" s="50"/>
      <c r="C39" s="109" t="s">
        <v>652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sqref="A1:A2"/>
    </sheetView>
  </sheetViews>
  <sheetFormatPr baseColWidth="10" defaultColWidth="9.140625" defaultRowHeight="15" x14ac:dyDescent="0.25"/>
  <cols>
    <col min="1" max="1" width="9.140625" style="19" customWidth="1"/>
    <col min="2" max="2" width="4.42578125" style="7" customWidth="1"/>
    <col min="3" max="3" width="3.5703125" style="7" customWidth="1"/>
    <col min="4" max="4" width="37.28515625" style="7" customWidth="1"/>
    <col min="5" max="5" width="12.28515625" style="85" customWidth="1"/>
    <col min="6" max="6" width="12.28515625" style="211" customWidth="1"/>
    <col min="7" max="7" width="10.42578125" style="7" bestFit="1" customWidth="1"/>
    <col min="8" max="10" width="9.140625" style="7"/>
    <col min="11" max="257" width="9.140625" style="19"/>
    <col min="258" max="258" width="9.140625" style="19" customWidth="1"/>
    <col min="259" max="259" width="3.5703125" style="19" customWidth="1"/>
    <col min="260" max="260" width="47.7109375" style="19" customWidth="1"/>
    <col min="261" max="262" width="9.140625" style="19" customWidth="1"/>
    <col min="263" max="513" width="9.140625" style="19"/>
    <col min="514" max="514" width="9.140625" style="19" customWidth="1"/>
    <col min="515" max="515" width="3.5703125" style="19" customWidth="1"/>
    <col min="516" max="516" width="47.7109375" style="19" customWidth="1"/>
    <col min="517" max="518" width="9.140625" style="19" customWidth="1"/>
    <col min="519" max="769" width="9.140625" style="19"/>
    <col min="770" max="770" width="9.140625" style="19" customWidth="1"/>
    <col min="771" max="771" width="3.5703125" style="19" customWidth="1"/>
    <col min="772" max="772" width="47.7109375" style="19" customWidth="1"/>
    <col min="773" max="774" width="9.140625" style="19" customWidth="1"/>
    <col min="775" max="1025" width="9.140625" style="19"/>
    <col min="1026" max="1026" width="9.140625" style="19" customWidth="1"/>
    <col min="1027" max="1027" width="3.5703125" style="19" customWidth="1"/>
    <col min="1028" max="1028" width="47.7109375" style="19" customWidth="1"/>
    <col min="1029" max="1030" width="9.140625" style="19" customWidth="1"/>
    <col min="1031" max="1281" width="9.140625" style="19"/>
    <col min="1282" max="1282" width="9.140625" style="19" customWidth="1"/>
    <col min="1283" max="1283" width="3.5703125" style="19" customWidth="1"/>
    <col min="1284" max="1284" width="47.7109375" style="19" customWidth="1"/>
    <col min="1285" max="1286" width="9.140625" style="19" customWidth="1"/>
    <col min="1287" max="1537" width="9.140625" style="19"/>
    <col min="1538" max="1538" width="9.140625" style="19" customWidth="1"/>
    <col min="1539" max="1539" width="3.5703125" style="19" customWidth="1"/>
    <col min="1540" max="1540" width="47.7109375" style="19" customWidth="1"/>
    <col min="1541" max="1542" width="9.140625" style="19" customWidth="1"/>
    <col min="1543" max="1793" width="9.140625" style="19"/>
    <col min="1794" max="1794" width="9.140625" style="19" customWidth="1"/>
    <col min="1795" max="1795" width="3.5703125" style="19" customWidth="1"/>
    <col min="1796" max="1796" width="47.7109375" style="19" customWidth="1"/>
    <col min="1797" max="1798" width="9.140625" style="19" customWidth="1"/>
    <col min="1799" max="2049" width="9.140625" style="19"/>
    <col min="2050" max="2050" width="9.140625" style="19" customWidth="1"/>
    <col min="2051" max="2051" width="3.5703125" style="19" customWidth="1"/>
    <col min="2052" max="2052" width="47.7109375" style="19" customWidth="1"/>
    <col min="2053" max="2054" width="9.140625" style="19" customWidth="1"/>
    <col min="2055" max="2305" width="9.140625" style="19"/>
    <col min="2306" max="2306" width="9.140625" style="19" customWidth="1"/>
    <col min="2307" max="2307" width="3.5703125" style="19" customWidth="1"/>
    <col min="2308" max="2308" width="47.7109375" style="19" customWidth="1"/>
    <col min="2309" max="2310" width="9.140625" style="19" customWidth="1"/>
    <col min="2311" max="2561" width="9.140625" style="19"/>
    <col min="2562" max="2562" width="9.140625" style="19" customWidth="1"/>
    <col min="2563" max="2563" width="3.5703125" style="19" customWidth="1"/>
    <col min="2564" max="2564" width="47.7109375" style="19" customWidth="1"/>
    <col min="2565" max="2566" width="9.140625" style="19" customWidth="1"/>
    <col min="2567" max="2817" width="9.140625" style="19"/>
    <col min="2818" max="2818" width="9.140625" style="19" customWidth="1"/>
    <col min="2819" max="2819" width="3.5703125" style="19" customWidth="1"/>
    <col min="2820" max="2820" width="47.7109375" style="19" customWidth="1"/>
    <col min="2821" max="2822" width="9.140625" style="19" customWidth="1"/>
    <col min="2823" max="3073" width="9.140625" style="19"/>
    <col min="3074" max="3074" width="9.140625" style="19" customWidth="1"/>
    <col min="3075" max="3075" width="3.5703125" style="19" customWidth="1"/>
    <col min="3076" max="3076" width="47.7109375" style="19" customWidth="1"/>
    <col min="3077" max="3078" width="9.140625" style="19" customWidth="1"/>
    <col min="3079" max="3329" width="9.140625" style="19"/>
    <col min="3330" max="3330" width="9.140625" style="19" customWidth="1"/>
    <col min="3331" max="3331" width="3.5703125" style="19" customWidth="1"/>
    <col min="3332" max="3332" width="47.7109375" style="19" customWidth="1"/>
    <col min="3333" max="3334" width="9.140625" style="19" customWidth="1"/>
    <col min="3335" max="3585" width="9.140625" style="19"/>
    <col min="3586" max="3586" width="9.140625" style="19" customWidth="1"/>
    <col min="3587" max="3587" width="3.5703125" style="19" customWidth="1"/>
    <col min="3588" max="3588" width="47.7109375" style="19" customWidth="1"/>
    <col min="3589" max="3590" width="9.140625" style="19" customWidth="1"/>
    <col min="3591" max="3841" width="9.140625" style="19"/>
    <col min="3842" max="3842" width="9.140625" style="19" customWidth="1"/>
    <col min="3843" max="3843" width="3.5703125" style="19" customWidth="1"/>
    <col min="3844" max="3844" width="47.7109375" style="19" customWidth="1"/>
    <col min="3845" max="3846" width="9.140625" style="19" customWidth="1"/>
    <col min="3847" max="4097" width="9.140625" style="19"/>
    <col min="4098" max="4098" width="9.140625" style="19" customWidth="1"/>
    <col min="4099" max="4099" width="3.5703125" style="19" customWidth="1"/>
    <col min="4100" max="4100" width="47.7109375" style="19" customWidth="1"/>
    <col min="4101" max="4102" width="9.140625" style="19" customWidth="1"/>
    <col min="4103" max="4353" width="9.140625" style="19"/>
    <col min="4354" max="4354" width="9.140625" style="19" customWidth="1"/>
    <col min="4355" max="4355" width="3.5703125" style="19" customWidth="1"/>
    <col min="4356" max="4356" width="47.7109375" style="19" customWidth="1"/>
    <col min="4357" max="4358" width="9.140625" style="19" customWidth="1"/>
    <col min="4359" max="4609" width="9.140625" style="19"/>
    <col min="4610" max="4610" width="9.140625" style="19" customWidth="1"/>
    <col min="4611" max="4611" width="3.5703125" style="19" customWidth="1"/>
    <col min="4612" max="4612" width="47.7109375" style="19" customWidth="1"/>
    <col min="4613" max="4614" width="9.140625" style="19" customWidth="1"/>
    <col min="4615" max="4865" width="9.140625" style="19"/>
    <col min="4866" max="4866" width="9.140625" style="19" customWidth="1"/>
    <col min="4867" max="4867" width="3.5703125" style="19" customWidth="1"/>
    <col min="4868" max="4868" width="47.7109375" style="19" customWidth="1"/>
    <col min="4869" max="4870" width="9.140625" style="19" customWidth="1"/>
    <col min="4871" max="5121" width="9.140625" style="19"/>
    <col min="5122" max="5122" width="9.140625" style="19" customWidth="1"/>
    <col min="5123" max="5123" width="3.5703125" style="19" customWidth="1"/>
    <col min="5124" max="5124" width="47.7109375" style="19" customWidth="1"/>
    <col min="5125" max="5126" width="9.140625" style="19" customWidth="1"/>
    <col min="5127" max="5377" width="9.140625" style="19"/>
    <col min="5378" max="5378" width="9.140625" style="19" customWidth="1"/>
    <col min="5379" max="5379" width="3.5703125" style="19" customWidth="1"/>
    <col min="5380" max="5380" width="47.7109375" style="19" customWidth="1"/>
    <col min="5381" max="5382" width="9.140625" style="19" customWidth="1"/>
    <col min="5383" max="5633" width="9.140625" style="19"/>
    <col min="5634" max="5634" width="9.140625" style="19" customWidth="1"/>
    <col min="5635" max="5635" width="3.5703125" style="19" customWidth="1"/>
    <col min="5636" max="5636" width="47.7109375" style="19" customWidth="1"/>
    <col min="5637" max="5638" width="9.140625" style="19" customWidth="1"/>
    <col min="5639" max="5889" width="9.140625" style="19"/>
    <col min="5890" max="5890" width="9.140625" style="19" customWidth="1"/>
    <col min="5891" max="5891" width="3.5703125" style="19" customWidth="1"/>
    <col min="5892" max="5892" width="47.7109375" style="19" customWidth="1"/>
    <col min="5893" max="5894" width="9.140625" style="19" customWidth="1"/>
    <col min="5895" max="6145" width="9.140625" style="19"/>
    <col min="6146" max="6146" width="9.140625" style="19" customWidth="1"/>
    <col min="6147" max="6147" width="3.5703125" style="19" customWidth="1"/>
    <col min="6148" max="6148" width="47.7109375" style="19" customWidth="1"/>
    <col min="6149" max="6150" width="9.140625" style="19" customWidth="1"/>
    <col min="6151" max="6401" width="9.140625" style="19"/>
    <col min="6402" max="6402" width="9.140625" style="19" customWidth="1"/>
    <col min="6403" max="6403" width="3.5703125" style="19" customWidth="1"/>
    <col min="6404" max="6404" width="47.7109375" style="19" customWidth="1"/>
    <col min="6405" max="6406" width="9.140625" style="19" customWidth="1"/>
    <col min="6407" max="6657" width="9.140625" style="19"/>
    <col min="6658" max="6658" width="9.140625" style="19" customWidth="1"/>
    <col min="6659" max="6659" width="3.5703125" style="19" customWidth="1"/>
    <col min="6660" max="6660" width="47.7109375" style="19" customWidth="1"/>
    <col min="6661" max="6662" width="9.140625" style="19" customWidth="1"/>
    <col min="6663" max="6913" width="9.140625" style="19"/>
    <col min="6914" max="6914" width="9.140625" style="19" customWidth="1"/>
    <col min="6915" max="6915" width="3.5703125" style="19" customWidth="1"/>
    <col min="6916" max="6916" width="47.7109375" style="19" customWidth="1"/>
    <col min="6917" max="6918" width="9.140625" style="19" customWidth="1"/>
    <col min="6919" max="7169" width="9.140625" style="19"/>
    <col min="7170" max="7170" width="9.140625" style="19" customWidth="1"/>
    <col min="7171" max="7171" width="3.5703125" style="19" customWidth="1"/>
    <col min="7172" max="7172" width="47.7109375" style="19" customWidth="1"/>
    <col min="7173" max="7174" width="9.140625" style="19" customWidth="1"/>
    <col min="7175" max="7425" width="9.140625" style="19"/>
    <col min="7426" max="7426" width="9.140625" style="19" customWidth="1"/>
    <col min="7427" max="7427" width="3.5703125" style="19" customWidth="1"/>
    <col min="7428" max="7428" width="47.7109375" style="19" customWidth="1"/>
    <col min="7429" max="7430" width="9.140625" style="19" customWidth="1"/>
    <col min="7431" max="7681" width="9.140625" style="19"/>
    <col min="7682" max="7682" width="9.140625" style="19" customWidth="1"/>
    <col min="7683" max="7683" width="3.5703125" style="19" customWidth="1"/>
    <col min="7684" max="7684" width="47.7109375" style="19" customWidth="1"/>
    <col min="7685" max="7686" width="9.140625" style="19" customWidth="1"/>
    <col min="7687" max="7937" width="9.140625" style="19"/>
    <col min="7938" max="7938" width="9.140625" style="19" customWidth="1"/>
    <col min="7939" max="7939" width="3.5703125" style="19" customWidth="1"/>
    <col min="7940" max="7940" width="47.7109375" style="19" customWidth="1"/>
    <col min="7941" max="7942" width="9.140625" style="19" customWidth="1"/>
    <col min="7943" max="8193" width="9.140625" style="19"/>
    <col min="8194" max="8194" width="9.140625" style="19" customWidth="1"/>
    <col min="8195" max="8195" width="3.5703125" style="19" customWidth="1"/>
    <col min="8196" max="8196" width="47.7109375" style="19" customWidth="1"/>
    <col min="8197" max="8198" width="9.140625" style="19" customWidth="1"/>
    <col min="8199" max="8449" width="9.140625" style="19"/>
    <col min="8450" max="8450" width="9.140625" style="19" customWidth="1"/>
    <col min="8451" max="8451" width="3.5703125" style="19" customWidth="1"/>
    <col min="8452" max="8452" width="47.7109375" style="19" customWidth="1"/>
    <col min="8453" max="8454" width="9.140625" style="19" customWidth="1"/>
    <col min="8455" max="8705" width="9.140625" style="19"/>
    <col min="8706" max="8706" width="9.140625" style="19" customWidth="1"/>
    <col min="8707" max="8707" width="3.5703125" style="19" customWidth="1"/>
    <col min="8708" max="8708" width="47.7109375" style="19" customWidth="1"/>
    <col min="8709" max="8710" width="9.140625" style="19" customWidth="1"/>
    <col min="8711" max="8961" width="9.140625" style="19"/>
    <col min="8962" max="8962" width="9.140625" style="19" customWidth="1"/>
    <col min="8963" max="8963" width="3.5703125" style="19" customWidth="1"/>
    <col min="8964" max="8964" width="47.7109375" style="19" customWidth="1"/>
    <col min="8965" max="8966" width="9.140625" style="19" customWidth="1"/>
    <col min="8967" max="9217" width="9.140625" style="19"/>
    <col min="9218" max="9218" width="9.140625" style="19" customWidth="1"/>
    <col min="9219" max="9219" width="3.5703125" style="19" customWidth="1"/>
    <col min="9220" max="9220" width="47.7109375" style="19" customWidth="1"/>
    <col min="9221" max="9222" width="9.140625" style="19" customWidth="1"/>
    <col min="9223" max="9473" width="9.140625" style="19"/>
    <col min="9474" max="9474" width="9.140625" style="19" customWidth="1"/>
    <col min="9475" max="9475" width="3.5703125" style="19" customWidth="1"/>
    <col min="9476" max="9476" width="47.7109375" style="19" customWidth="1"/>
    <col min="9477" max="9478" width="9.140625" style="19" customWidth="1"/>
    <col min="9479" max="9729" width="9.140625" style="19"/>
    <col min="9730" max="9730" width="9.140625" style="19" customWidth="1"/>
    <col min="9731" max="9731" width="3.5703125" style="19" customWidth="1"/>
    <col min="9732" max="9732" width="47.7109375" style="19" customWidth="1"/>
    <col min="9733" max="9734" width="9.140625" style="19" customWidth="1"/>
    <col min="9735" max="9985" width="9.140625" style="19"/>
    <col min="9986" max="9986" width="9.140625" style="19" customWidth="1"/>
    <col min="9987" max="9987" width="3.5703125" style="19" customWidth="1"/>
    <col min="9988" max="9988" width="47.7109375" style="19" customWidth="1"/>
    <col min="9989" max="9990" width="9.140625" style="19" customWidth="1"/>
    <col min="9991" max="10241" width="9.140625" style="19"/>
    <col min="10242" max="10242" width="9.140625" style="19" customWidth="1"/>
    <col min="10243" max="10243" width="3.5703125" style="19" customWidth="1"/>
    <col min="10244" max="10244" width="47.7109375" style="19" customWidth="1"/>
    <col min="10245" max="10246" width="9.140625" style="19" customWidth="1"/>
    <col min="10247" max="10497" width="9.140625" style="19"/>
    <col min="10498" max="10498" width="9.140625" style="19" customWidth="1"/>
    <col min="10499" max="10499" width="3.5703125" style="19" customWidth="1"/>
    <col min="10500" max="10500" width="47.7109375" style="19" customWidth="1"/>
    <col min="10501" max="10502" width="9.140625" style="19" customWidth="1"/>
    <col min="10503" max="10753" width="9.140625" style="19"/>
    <col min="10754" max="10754" width="9.140625" style="19" customWidth="1"/>
    <col min="10755" max="10755" width="3.5703125" style="19" customWidth="1"/>
    <col min="10756" max="10756" width="47.7109375" style="19" customWidth="1"/>
    <col min="10757" max="10758" width="9.140625" style="19" customWidth="1"/>
    <col min="10759" max="11009" width="9.140625" style="19"/>
    <col min="11010" max="11010" width="9.140625" style="19" customWidth="1"/>
    <col min="11011" max="11011" width="3.5703125" style="19" customWidth="1"/>
    <col min="11012" max="11012" width="47.7109375" style="19" customWidth="1"/>
    <col min="11013" max="11014" width="9.140625" style="19" customWidth="1"/>
    <col min="11015" max="11265" width="9.140625" style="19"/>
    <col min="11266" max="11266" width="9.140625" style="19" customWidth="1"/>
    <col min="11267" max="11267" width="3.5703125" style="19" customWidth="1"/>
    <col min="11268" max="11268" width="47.7109375" style="19" customWidth="1"/>
    <col min="11269" max="11270" width="9.140625" style="19" customWidth="1"/>
    <col min="11271" max="11521" width="9.140625" style="19"/>
    <col min="11522" max="11522" width="9.140625" style="19" customWidth="1"/>
    <col min="11523" max="11523" width="3.5703125" style="19" customWidth="1"/>
    <col min="11524" max="11524" width="47.7109375" style="19" customWidth="1"/>
    <col min="11525" max="11526" width="9.140625" style="19" customWidth="1"/>
    <col min="11527" max="11777" width="9.140625" style="19"/>
    <col min="11778" max="11778" width="9.140625" style="19" customWidth="1"/>
    <col min="11779" max="11779" width="3.5703125" style="19" customWidth="1"/>
    <col min="11780" max="11780" width="47.7109375" style="19" customWidth="1"/>
    <col min="11781" max="11782" width="9.140625" style="19" customWidth="1"/>
    <col min="11783" max="12033" width="9.140625" style="19"/>
    <col min="12034" max="12034" width="9.140625" style="19" customWidth="1"/>
    <col min="12035" max="12035" width="3.5703125" style="19" customWidth="1"/>
    <col min="12036" max="12036" width="47.7109375" style="19" customWidth="1"/>
    <col min="12037" max="12038" width="9.140625" style="19" customWidth="1"/>
    <col min="12039" max="12289" width="9.140625" style="19"/>
    <col min="12290" max="12290" width="9.140625" style="19" customWidth="1"/>
    <col min="12291" max="12291" width="3.5703125" style="19" customWidth="1"/>
    <col min="12292" max="12292" width="47.7109375" style="19" customWidth="1"/>
    <col min="12293" max="12294" width="9.140625" style="19" customWidth="1"/>
    <col min="12295" max="12545" width="9.140625" style="19"/>
    <col min="12546" max="12546" width="9.140625" style="19" customWidth="1"/>
    <col min="12547" max="12547" width="3.5703125" style="19" customWidth="1"/>
    <col min="12548" max="12548" width="47.7109375" style="19" customWidth="1"/>
    <col min="12549" max="12550" width="9.140625" style="19" customWidth="1"/>
    <col min="12551" max="12801" width="9.140625" style="19"/>
    <col min="12802" max="12802" width="9.140625" style="19" customWidth="1"/>
    <col min="12803" max="12803" width="3.5703125" style="19" customWidth="1"/>
    <col min="12804" max="12804" width="47.7109375" style="19" customWidth="1"/>
    <col min="12805" max="12806" width="9.140625" style="19" customWidth="1"/>
    <col min="12807" max="13057" width="9.140625" style="19"/>
    <col min="13058" max="13058" width="9.140625" style="19" customWidth="1"/>
    <col min="13059" max="13059" width="3.5703125" style="19" customWidth="1"/>
    <col min="13060" max="13060" width="47.7109375" style="19" customWidth="1"/>
    <col min="13061" max="13062" width="9.140625" style="19" customWidth="1"/>
    <col min="13063" max="13313" width="9.140625" style="19"/>
    <col min="13314" max="13314" width="9.140625" style="19" customWidth="1"/>
    <col min="13315" max="13315" width="3.5703125" style="19" customWidth="1"/>
    <col min="13316" max="13316" width="47.7109375" style="19" customWidth="1"/>
    <col min="13317" max="13318" width="9.140625" style="19" customWidth="1"/>
    <col min="13319" max="13569" width="9.140625" style="19"/>
    <col min="13570" max="13570" width="9.140625" style="19" customWidth="1"/>
    <col min="13571" max="13571" width="3.5703125" style="19" customWidth="1"/>
    <col min="13572" max="13572" width="47.7109375" style="19" customWidth="1"/>
    <col min="13573" max="13574" width="9.140625" style="19" customWidth="1"/>
    <col min="13575" max="13825" width="9.140625" style="19"/>
    <col min="13826" max="13826" width="9.140625" style="19" customWidth="1"/>
    <col min="13827" max="13827" width="3.5703125" style="19" customWidth="1"/>
    <col min="13828" max="13828" width="47.7109375" style="19" customWidth="1"/>
    <col min="13829" max="13830" width="9.140625" style="19" customWidth="1"/>
    <col min="13831" max="14081" width="9.140625" style="19"/>
    <col min="14082" max="14082" width="9.140625" style="19" customWidth="1"/>
    <col min="14083" max="14083" width="3.5703125" style="19" customWidth="1"/>
    <col min="14084" max="14084" width="47.7109375" style="19" customWidth="1"/>
    <col min="14085" max="14086" width="9.140625" style="19" customWidth="1"/>
    <col min="14087" max="14337" width="9.140625" style="19"/>
    <col min="14338" max="14338" width="9.140625" style="19" customWidth="1"/>
    <col min="14339" max="14339" width="3.5703125" style="19" customWidth="1"/>
    <col min="14340" max="14340" width="47.7109375" style="19" customWidth="1"/>
    <col min="14341" max="14342" width="9.140625" style="19" customWidth="1"/>
    <col min="14343" max="14593" width="9.140625" style="19"/>
    <col min="14594" max="14594" width="9.140625" style="19" customWidth="1"/>
    <col min="14595" max="14595" width="3.5703125" style="19" customWidth="1"/>
    <col min="14596" max="14596" width="47.7109375" style="19" customWidth="1"/>
    <col min="14597" max="14598" width="9.140625" style="19" customWidth="1"/>
    <col min="14599" max="14849" width="9.140625" style="19"/>
    <col min="14850" max="14850" width="9.140625" style="19" customWidth="1"/>
    <col min="14851" max="14851" width="3.5703125" style="19" customWidth="1"/>
    <col min="14852" max="14852" width="47.7109375" style="19" customWidth="1"/>
    <col min="14853" max="14854" width="9.140625" style="19" customWidth="1"/>
    <col min="14855" max="15105" width="9.140625" style="19"/>
    <col min="15106" max="15106" width="9.140625" style="19" customWidth="1"/>
    <col min="15107" max="15107" width="3.5703125" style="19" customWidth="1"/>
    <col min="15108" max="15108" width="47.7109375" style="19" customWidth="1"/>
    <col min="15109" max="15110" width="9.140625" style="19" customWidth="1"/>
    <col min="15111" max="15361" width="9.140625" style="19"/>
    <col min="15362" max="15362" width="9.140625" style="19" customWidth="1"/>
    <col min="15363" max="15363" width="3.5703125" style="19" customWidth="1"/>
    <col min="15364" max="15364" width="47.7109375" style="19" customWidth="1"/>
    <col min="15365" max="15366" width="9.140625" style="19" customWidth="1"/>
    <col min="15367" max="15617" width="9.140625" style="19"/>
    <col min="15618" max="15618" width="9.140625" style="19" customWidth="1"/>
    <col min="15619" max="15619" width="3.5703125" style="19" customWidth="1"/>
    <col min="15620" max="15620" width="47.7109375" style="19" customWidth="1"/>
    <col min="15621" max="15622" width="9.140625" style="19" customWidth="1"/>
    <col min="15623" max="15873" width="9.140625" style="19"/>
    <col min="15874" max="15874" width="9.140625" style="19" customWidth="1"/>
    <col min="15875" max="15875" width="3.5703125" style="19" customWidth="1"/>
    <col min="15876" max="15876" width="47.7109375" style="19" customWidth="1"/>
    <col min="15877" max="15878" width="9.140625" style="19" customWidth="1"/>
    <col min="15879" max="16129" width="9.140625" style="19"/>
    <col min="16130" max="16130" width="9.140625" style="19" customWidth="1"/>
    <col min="16131" max="16131" width="3.5703125" style="19" customWidth="1"/>
    <col min="16132" max="16132" width="47.7109375" style="19" customWidth="1"/>
    <col min="16133" max="16134" width="9.140625" style="19" customWidth="1"/>
    <col min="16135" max="16384" width="9.140625" style="19"/>
  </cols>
  <sheetData>
    <row r="1" spans="1:10" ht="15.75" x14ac:dyDescent="0.25">
      <c r="A1" s="142" t="s">
        <v>1040</v>
      </c>
      <c r="B1" s="88"/>
      <c r="C1" s="42"/>
      <c r="D1" s="42"/>
      <c r="E1" s="63"/>
      <c r="F1" s="89"/>
      <c r="G1" s="42"/>
      <c r="H1" s="42"/>
    </row>
    <row r="2" spans="1:10" ht="15.75" x14ac:dyDescent="0.25">
      <c r="A2" s="122" t="s">
        <v>1087</v>
      </c>
      <c r="B2" s="88"/>
      <c r="C2" s="42"/>
      <c r="D2" s="42"/>
      <c r="E2" s="63"/>
      <c r="F2" s="89"/>
      <c r="G2" s="42"/>
      <c r="H2" s="42"/>
    </row>
    <row r="3" spans="1:10" x14ac:dyDescent="0.25">
      <c r="A3" s="51"/>
      <c r="B3" s="42"/>
      <c r="C3" s="42"/>
      <c r="D3" s="42"/>
      <c r="E3" s="63"/>
      <c r="F3" s="89"/>
      <c r="G3" s="42"/>
      <c r="H3" s="42"/>
    </row>
    <row r="4" spans="1:10" ht="15.75" thickBot="1" x14ac:dyDescent="0.3">
      <c r="A4" s="51"/>
      <c r="G4" s="42"/>
      <c r="H4" s="42"/>
    </row>
    <row r="5" spans="1:10" ht="15.75" thickBot="1" x14ac:dyDescent="0.3">
      <c r="B5" s="42"/>
      <c r="C5" s="42"/>
      <c r="D5" s="42"/>
      <c r="E5" s="414" t="s">
        <v>375</v>
      </c>
      <c r="F5" s="414"/>
      <c r="G5" s="430" t="s">
        <v>376</v>
      </c>
      <c r="H5" s="430"/>
      <c r="I5" s="430" t="s">
        <v>377</v>
      </c>
      <c r="J5" s="430"/>
    </row>
    <row r="6" spans="1:10" ht="15.75" thickBot="1" x14ac:dyDescent="0.3">
      <c r="B6" s="42"/>
      <c r="C6" s="42"/>
      <c r="D6" s="42"/>
      <c r="E6" s="70" t="s">
        <v>54</v>
      </c>
      <c r="F6" s="70" t="s">
        <v>378</v>
      </c>
      <c r="G6" s="115" t="s">
        <v>54</v>
      </c>
      <c r="H6" s="70" t="s">
        <v>378</v>
      </c>
      <c r="I6" s="70" t="s">
        <v>5</v>
      </c>
      <c r="J6" s="70" t="s">
        <v>378</v>
      </c>
    </row>
    <row r="7" spans="1:10" ht="15.75" thickBot="1" x14ac:dyDescent="0.3">
      <c r="B7" s="42"/>
      <c r="C7" s="44" t="s">
        <v>8</v>
      </c>
      <c r="D7" s="110"/>
      <c r="E7" s="212">
        <f>SUM(E8:E18)</f>
        <v>912920</v>
      </c>
      <c r="F7" s="59">
        <f>E7*100/$E$22</f>
        <v>81.527674953807349</v>
      </c>
      <c r="G7" s="212">
        <f>SUM(G8:G18)</f>
        <v>18152</v>
      </c>
      <c r="H7" s="59">
        <f>G7*100/$E$22</f>
        <v>1.6210515223256268</v>
      </c>
      <c r="I7" s="212">
        <f>SUM(I8:I18)</f>
        <v>170244</v>
      </c>
      <c r="J7" s="59">
        <f>I7*100/$E$22</f>
        <v>15.203520018003745</v>
      </c>
    </row>
    <row r="8" spans="1:10" x14ac:dyDescent="0.25">
      <c r="B8" s="42"/>
      <c r="C8" s="116"/>
      <c r="D8" s="90" t="s">
        <v>379</v>
      </c>
      <c r="E8" s="61">
        <v>56504</v>
      </c>
      <c r="F8" s="117">
        <f t="shared" ref="F8:H22" si="0">E8*100/$E$22</f>
        <v>5.0460497585658448</v>
      </c>
      <c r="G8" s="61">
        <v>893</v>
      </c>
      <c r="H8" s="117">
        <f t="shared" si="0"/>
        <v>7.9748733441867822E-2</v>
      </c>
      <c r="I8" s="61">
        <v>4986</v>
      </c>
      <c r="J8" s="117">
        <f t="shared" ref="J8:J22" si="1">I8*100/$E$22</f>
        <v>0.44527120374149265</v>
      </c>
    </row>
    <row r="9" spans="1:10" x14ac:dyDescent="0.25">
      <c r="B9" s="42"/>
      <c r="C9" s="116"/>
      <c r="D9" s="90" t="s">
        <v>380</v>
      </c>
      <c r="E9" s="61">
        <v>32734</v>
      </c>
      <c r="F9" s="117">
        <f t="shared" si="0"/>
        <v>2.923286719469318</v>
      </c>
      <c r="G9" s="61">
        <v>106</v>
      </c>
      <c r="H9" s="120">
        <f t="shared" si="0"/>
        <v>9.4662550334132008E-3</v>
      </c>
      <c r="I9" s="61">
        <v>29</v>
      </c>
      <c r="J9" s="121">
        <f t="shared" si="1"/>
        <v>2.5898244902734231E-3</v>
      </c>
    </row>
    <row r="10" spans="1:10" x14ac:dyDescent="0.25">
      <c r="B10" s="42"/>
      <c r="C10" s="116"/>
      <c r="D10" s="90" t="s">
        <v>381</v>
      </c>
      <c r="E10" s="61">
        <v>17467</v>
      </c>
      <c r="F10" s="117">
        <f t="shared" si="0"/>
        <v>1.559878081779513</v>
      </c>
      <c r="G10" s="61">
        <v>729</v>
      </c>
      <c r="H10" s="117">
        <f t="shared" si="0"/>
        <v>6.5102829427907766E-2</v>
      </c>
      <c r="I10" s="61">
        <v>418</v>
      </c>
      <c r="J10" s="120">
        <f t="shared" si="1"/>
        <v>3.732919437704451E-2</v>
      </c>
    </row>
    <row r="11" spans="1:10" x14ac:dyDescent="0.25">
      <c r="B11" s="42"/>
      <c r="C11" s="88"/>
      <c r="D11" s="90" t="s">
        <v>15</v>
      </c>
      <c r="E11" s="61">
        <v>326910</v>
      </c>
      <c r="F11" s="60">
        <f t="shared" si="0"/>
        <v>29.194466348802919</v>
      </c>
      <c r="G11" s="61">
        <v>3791</v>
      </c>
      <c r="H11" s="60">
        <f t="shared" si="0"/>
        <v>0.33855257388367399</v>
      </c>
      <c r="I11" s="61">
        <v>44927</v>
      </c>
      <c r="J11" s="60">
        <f t="shared" si="1"/>
        <v>4.0121739611901406</v>
      </c>
    </row>
    <row r="12" spans="1:10" x14ac:dyDescent="0.25">
      <c r="B12" s="42"/>
      <c r="C12" s="88"/>
      <c r="D12" s="90" t="s">
        <v>200</v>
      </c>
      <c r="E12" s="61">
        <v>95913</v>
      </c>
      <c r="F12" s="60">
        <f t="shared" si="0"/>
        <v>8.56544263226189</v>
      </c>
      <c r="G12" s="61">
        <v>2470</v>
      </c>
      <c r="H12" s="60">
        <f t="shared" si="0"/>
        <v>0.22058160313708119</v>
      </c>
      <c r="I12" s="61">
        <v>19505</v>
      </c>
      <c r="J12" s="60">
        <f t="shared" si="1"/>
        <v>1.741880230440797</v>
      </c>
    </row>
    <row r="13" spans="1:10" x14ac:dyDescent="0.25">
      <c r="B13" s="42"/>
      <c r="C13" s="88"/>
      <c r="D13" s="93" t="s">
        <v>10</v>
      </c>
      <c r="E13" s="61">
        <v>63897</v>
      </c>
      <c r="F13" s="60">
        <f t="shared" si="0"/>
        <v>5.7062763950000317</v>
      </c>
      <c r="G13" s="61">
        <v>1068</v>
      </c>
      <c r="H13" s="60">
        <f t="shared" si="0"/>
        <v>9.5376984676276408E-2</v>
      </c>
      <c r="I13" s="61">
        <v>9740</v>
      </c>
      <c r="J13" s="60">
        <f t="shared" si="1"/>
        <v>0.86982381156079791</v>
      </c>
    </row>
    <row r="14" spans="1:10" x14ac:dyDescent="0.25">
      <c r="B14" s="42"/>
      <c r="C14" s="88"/>
      <c r="D14" s="90" t="s">
        <v>11</v>
      </c>
      <c r="E14" s="61">
        <v>33484</v>
      </c>
      <c r="F14" s="60">
        <f t="shared" si="0"/>
        <v>2.9902649390453551</v>
      </c>
      <c r="G14" s="61">
        <v>922</v>
      </c>
      <c r="H14" s="60">
        <f t="shared" si="0"/>
        <v>8.2338557932141246E-2</v>
      </c>
      <c r="I14" s="61">
        <v>13795</v>
      </c>
      <c r="J14" s="60">
        <f t="shared" si="1"/>
        <v>1.2319527187352368</v>
      </c>
    </row>
    <row r="15" spans="1:10" x14ac:dyDescent="0.25">
      <c r="B15" s="42"/>
      <c r="C15" s="88"/>
      <c r="D15" s="90" t="s">
        <v>205</v>
      </c>
      <c r="E15" s="61">
        <v>37088</v>
      </c>
      <c r="F15" s="60">
        <f t="shared" si="0"/>
        <v>3.3121176101814038</v>
      </c>
      <c r="G15" s="61">
        <v>693</v>
      </c>
      <c r="H15" s="60">
        <f t="shared" si="0"/>
        <v>6.1887874888258004E-2</v>
      </c>
      <c r="I15" s="61">
        <v>6765</v>
      </c>
      <c r="J15" s="60">
        <f t="shared" si="1"/>
        <v>0.60414354057585196</v>
      </c>
    </row>
    <row r="16" spans="1:10" x14ac:dyDescent="0.25">
      <c r="B16" s="42"/>
      <c r="C16" s="88"/>
      <c r="D16" s="90" t="s">
        <v>382</v>
      </c>
      <c r="E16" s="61">
        <v>52572</v>
      </c>
      <c r="F16" s="60">
        <f t="shared" si="0"/>
        <v>4.6949052794018753</v>
      </c>
      <c r="G16" s="61">
        <v>1214</v>
      </c>
      <c r="H16" s="60">
        <f t="shared" si="0"/>
        <v>0.10841541142041157</v>
      </c>
      <c r="I16" s="61">
        <v>8937</v>
      </c>
      <c r="J16" s="60">
        <f t="shared" si="1"/>
        <v>0.79811246446805451</v>
      </c>
    </row>
    <row r="17" spans="2:10" x14ac:dyDescent="0.25">
      <c r="B17" s="42"/>
      <c r="C17" s="88"/>
      <c r="D17" s="90" t="s">
        <v>37</v>
      </c>
      <c r="E17" s="61">
        <v>64736</v>
      </c>
      <c r="F17" s="60">
        <f t="shared" si="0"/>
        <v>5.7812026966324241</v>
      </c>
      <c r="G17" s="61">
        <v>1727</v>
      </c>
      <c r="H17" s="60">
        <f t="shared" si="0"/>
        <v>0.15422851361042073</v>
      </c>
      <c r="I17" s="61">
        <v>13044</v>
      </c>
      <c r="J17" s="60">
        <f t="shared" si="1"/>
        <v>1.164885194866432</v>
      </c>
    </row>
    <row r="18" spans="2:10" ht="15.75" thickBot="1" x14ac:dyDescent="0.3">
      <c r="B18" s="42"/>
      <c r="C18" s="88"/>
      <c r="D18" s="90" t="s">
        <v>383</v>
      </c>
      <c r="E18" s="61">
        <v>131615</v>
      </c>
      <c r="F18" s="60">
        <f t="shared" si="0"/>
        <v>11.753784492666778</v>
      </c>
      <c r="G18" s="61">
        <v>4539</v>
      </c>
      <c r="H18" s="60">
        <f t="shared" si="0"/>
        <v>0.40535218487417474</v>
      </c>
      <c r="I18" s="61">
        <v>48098</v>
      </c>
      <c r="J18" s="60">
        <f t="shared" si="1"/>
        <v>4.2953578735576237</v>
      </c>
    </row>
    <row r="19" spans="2:10" ht="15.75" thickBot="1" x14ac:dyDescent="0.3">
      <c r="B19" s="42"/>
      <c r="C19" s="44" t="s">
        <v>29</v>
      </c>
      <c r="D19" s="118"/>
      <c r="E19" s="212">
        <v>75477</v>
      </c>
      <c r="F19" s="59">
        <f t="shared" si="0"/>
        <v>6.7404201052540396</v>
      </c>
      <c r="G19" s="212">
        <v>1227</v>
      </c>
      <c r="H19" s="59">
        <f t="shared" si="0"/>
        <v>0.1095763672263962</v>
      </c>
      <c r="I19" s="212">
        <v>10933</v>
      </c>
      <c r="J19" s="59">
        <f t="shared" si="1"/>
        <v>0.97636383283308048</v>
      </c>
    </row>
    <row r="20" spans="2:10" ht="15.75" thickBot="1" x14ac:dyDescent="0.3">
      <c r="B20" s="42"/>
      <c r="C20" s="27" t="s">
        <v>27</v>
      </c>
      <c r="D20" s="118"/>
      <c r="E20" s="212">
        <v>55653</v>
      </c>
      <c r="F20" s="59">
        <f t="shared" si="0"/>
        <v>4.9700518054202352</v>
      </c>
      <c r="G20" s="212">
        <v>1551</v>
      </c>
      <c r="H20" s="59">
        <f t="shared" si="0"/>
        <v>0.1385109580832441</v>
      </c>
      <c r="I20" s="212">
        <v>18623</v>
      </c>
      <c r="J20" s="59">
        <f t="shared" si="1"/>
        <v>1.6631138442193778</v>
      </c>
    </row>
    <row r="21" spans="2:10" ht="15.75" thickBot="1" x14ac:dyDescent="0.3">
      <c r="B21" s="42"/>
      <c r="C21" s="27" t="s">
        <v>21</v>
      </c>
      <c r="D21" s="118"/>
      <c r="E21" s="212">
        <v>75717</v>
      </c>
      <c r="F21" s="59">
        <f t="shared" si="0"/>
        <v>6.7618531355183711</v>
      </c>
      <c r="G21" s="212">
        <v>1846</v>
      </c>
      <c r="H21" s="59">
        <f t="shared" si="0"/>
        <v>0.16485572444981858</v>
      </c>
      <c r="I21" s="212">
        <v>14230</v>
      </c>
      <c r="J21" s="59">
        <f t="shared" si="1"/>
        <v>1.2708000860893383</v>
      </c>
    </row>
    <row r="22" spans="2:10" ht="15.75" thickBot="1" x14ac:dyDescent="0.3">
      <c r="B22" s="44" t="s">
        <v>212</v>
      </c>
      <c r="C22" s="44"/>
      <c r="D22" s="118"/>
      <c r="E22" s="212">
        <f>SUM(E7,E19:E21)</f>
        <v>1119767</v>
      </c>
      <c r="F22" s="59">
        <f t="shared" si="0"/>
        <v>100</v>
      </c>
      <c r="G22" s="212">
        <f>SUM(G7,G19:G21)</f>
        <v>22776</v>
      </c>
      <c r="H22" s="59">
        <f t="shared" si="0"/>
        <v>2.0339945720850854</v>
      </c>
      <c r="I22" s="212">
        <f>SUM(I7,I19:I21)</f>
        <v>214030</v>
      </c>
      <c r="J22" s="59">
        <f t="shared" si="1"/>
        <v>19.113797781145543</v>
      </c>
    </row>
    <row r="23" spans="2:10" x14ac:dyDescent="0.25">
      <c r="B23" s="116"/>
      <c r="C23" s="116"/>
      <c r="D23" s="94"/>
      <c r="E23" s="53"/>
      <c r="F23" s="222"/>
      <c r="G23" s="53"/>
      <c r="H23" s="222"/>
      <c r="I23" s="53"/>
      <c r="J23" s="222"/>
    </row>
    <row r="24" spans="2:10" ht="15.75" thickBot="1" x14ac:dyDescent="0.3"/>
    <row r="25" spans="2:10" ht="15.75" thickBot="1" x14ac:dyDescent="0.3">
      <c r="E25" s="431" t="s">
        <v>384</v>
      </c>
      <c r="F25" s="431"/>
    </row>
    <row r="26" spans="2:10" ht="39.75" customHeight="1" thickBot="1" x14ac:dyDescent="0.3">
      <c r="D26" s="66"/>
      <c r="E26" s="119" t="s">
        <v>385</v>
      </c>
      <c r="F26" s="119" t="s">
        <v>386</v>
      </c>
    </row>
    <row r="27" spans="2:10" x14ac:dyDescent="0.25">
      <c r="D27" s="42" t="s">
        <v>840</v>
      </c>
      <c r="E27" s="61">
        <v>1013</v>
      </c>
      <c r="F27" s="61">
        <v>2082</v>
      </c>
    </row>
    <row r="28" spans="2:10" x14ac:dyDescent="0.25">
      <c r="D28" s="42" t="s">
        <v>715</v>
      </c>
      <c r="E28" s="61">
        <v>43</v>
      </c>
      <c r="F28" s="61">
        <v>48</v>
      </c>
    </row>
    <row r="29" spans="2:10" x14ac:dyDescent="0.25">
      <c r="D29" s="7" t="s">
        <v>387</v>
      </c>
      <c r="E29" s="61">
        <v>1052</v>
      </c>
      <c r="F29" s="61">
        <v>2130</v>
      </c>
    </row>
    <row r="30" spans="2:10" ht="15.75" thickBot="1" x14ac:dyDescent="0.3">
      <c r="D30" s="66" t="s">
        <v>388</v>
      </c>
      <c r="E30" s="185">
        <v>442</v>
      </c>
      <c r="F30" s="185">
        <v>857</v>
      </c>
    </row>
  </sheetData>
  <mergeCells count="4">
    <mergeCell ref="E5:F5"/>
    <mergeCell ref="G5:H5"/>
    <mergeCell ref="I5:J5"/>
    <mergeCell ref="E25:F25"/>
  </mergeCells>
  <pageMargins left="0.7" right="0.7" top="0.75" bottom="0.75" header="0.3" footer="0.3"/>
  <pageSetup paperSize="9" orientation="portrait" horizontalDpi="1200" verticalDpi="1200" r:id="rId1"/>
  <ignoredErrors>
    <ignoredError sqref="E24:J25 E7:E22 E26:J31" formulaRange="1"/>
    <ignoredError sqref="F7:J22" formula="1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workbookViewId="0">
      <selection activeCell="B35" sqref="B35"/>
    </sheetView>
  </sheetViews>
  <sheetFormatPr baseColWidth="10" defaultColWidth="9.140625" defaultRowHeight="15" x14ac:dyDescent="0.25"/>
  <cols>
    <col min="1" max="1" width="9.140625" style="19" customWidth="1"/>
    <col min="2" max="2" width="4.42578125" style="7" customWidth="1"/>
    <col min="3" max="3" width="3.5703125" style="7" customWidth="1"/>
    <col min="4" max="4" width="37.28515625" style="7" customWidth="1"/>
    <col min="5" max="5" width="12.28515625" style="85" customWidth="1"/>
    <col min="6" max="6" width="12.28515625" style="112" customWidth="1"/>
    <col min="7" max="7" width="10.42578125" style="7" bestFit="1" customWidth="1"/>
    <col min="8" max="10" width="9.140625" style="7"/>
    <col min="11" max="257" width="9.140625" style="19"/>
    <col min="258" max="258" width="9.140625" style="19" customWidth="1"/>
    <col min="259" max="259" width="3.5703125" style="19" customWidth="1"/>
    <col min="260" max="260" width="47.7109375" style="19" customWidth="1"/>
    <col min="261" max="262" width="9.140625" style="19" customWidth="1"/>
    <col min="263" max="513" width="9.140625" style="19"/>
    <col min="514" max="514" width="9.140625" style="19" customWidth="1"/>
    <col min="515" max="515" width="3.5703125" style="19" customWidth="1"/>
    <col min="516" max="516" width="47.7109375" style="19" customWidth="1"/>
    <col min="517" max="518" width="9.140625" style="19" customWidth="1"/>
    <col min="519" max="769" width="9.140625" style="19"/>
    <col min="770" max="770" width="9.140625" style="19" customWidth="1"/>
    <col min="771" max="771" width="3.5703125" style="19" customWidth="1"/>
    <col min="772" max="772" width="47.7109375" style="19" customWidth="1"/>
    <col min="773" max="774" width="9.140625" style="19" customWidth="1"/>
    <col min="775" max="1025" width="9.140625" style="19"/>
    <col min="1026" max="1026" width="9.140625" style="19" customWidth="1"/>
    <col min="1027" max="1027" width="3.5703125" style="19" customWidth="1"/>
    <col min="1028" max="1028" width="47.7109375" style="19" customWidth="1"/>
    <col min="1029" max="1030" width="9.140625" style="19" customWidth="1"/>
    <col min="1031" max="1281" width="9.140625" style="19"/>
    <col min="1282" max="1282" width="9.140625" style="19" customWidth="1"/>
    <col min="1283" max="1283" width="3.5703125" style="19" customWidth="1"/>
    <col min="1284" max="1284" width="47.7109375" style="19" customWidth="1"/>
    <col min="1285" max="1286" width="9.140625" style="19" customWidth="1"/>
    <col min="1287" max="1537" width="9.140625" style="19"/>
    <col min="1538" max="1538" width="9.140625" style="19" customWidth="1"/>
    <col min="1539" max="1539" width="3.5703125" style="19" customWidth="1"/>
    <col min="1540" max="1540" width="47.7109375" style="19" customWidth="1"/>
    <col min="1541" max="1542" width="9.140625" style="19" customWidth="1"/>
    <col min="1543" max="1793" width="9.140625" style="19"/>
    <col min="1794" max="1794" width="9.140625" style="19" customWidth="1"/>
    <col min="1795" max="1795" width="3.5703125" style="19" customWidth="1"/>
    <col min="1796" max="1796" width="47.7109375" style="19" customWidth="1"/>
    <col min="1797" max="1798" width="9.140625" style="19" customWidth="1"/>
    <col min="1799" max="2049" width="9.140625" style="19"/>
    <col min="2050" max="2050" width="9.140625" style="19" customWidth="1"/>
    <col min="2051" max="2051" width="3.5703125" style="19" customWidth="1"/>
    <col min="2052" max="2052" width="47.7109375" style="19" customWidth="1"/>
    <col min="2053" max="2054" width="9.140625" style="19" customWidth="1"/>
    <col min="2055" max="2305" width="9.140625" style="19"/>
    <col min="2306" max="2306" width="9.140625" style="19" customWidth="1"/>
    <col min="2307" max="2307" width="3.5703125" style="19" customWidth="1"/>
    <col min="2308" max="2308" width="47.7109375" style="19" customWidth="1"/>
    <col min="2309" max="2310" width="9.140625" style="19" customWidth="1"/>
    <col min="2311" max="2561" width="9.140625" style="19"/>
    <col min="2562" max="2562" width="9.140625" style="19" customWidth="1"/>
    <col min="2563" max="2563" width="3.5703125" style="19" customWidth="1"/>
    <col min="2564" max="2564" width="47.7109375" style="19" customWidth="1"/>
    <col min="2565" max="2566" width="9.140625" style="19" customWidth="1"/>
    <col min="2567" max="2817" width="9.140625" style="19"/>
    <col min="2818" max="2818" width="9.140625" style="19" customWidth="1"/>
    <col min="2819" max="2819" width="3.5703125" style="19" customWidth="1"/>
    <col min="2820" max="2820" width="47.7109375" style="19" customWidth="1"/>
    <col min="2821" max="2822" width="9.140625" style="19" customWidth="1"/>
    <col min="2823" max="3073" width="9.140625" style="19"/>
    <col min="3074" max="3074" width="9.140625" style="19" customWidth="1"/>
    <col min="3075" max="3075" width="3.5703125" style="19" customWidth="1"/>
    <col min="3076" max="3076" width="47.7109375" style="19" customWidth="1"/>
    <col min="3077" max="3078" width="9.140625" style="19" customWidth="1"/>
    <col min="3079" max="3329" width="9.140625" style="19"/>
    <col min="3330" max="3330" width="9.140625" style="19" customWidth="1"/>
    <col min="3331" max="3331" width="3.5703125" style="19" customWidth="1"/>
    <col min="3332" max="3332" width="47.7109375" style="19" customWidth="1"/>
    <col min="3333" max="3334" width="9.140625" style="19" customWidth="1"/>
    <col min="3335" max="3585" width="9.140625" style="19"/>
    <col min="3586" max="3586" width="9.140625" style="19" customWidth="1"/>
    <col min="3587" max="3587" width="3.5703125" style="19" customWidth="1"/>
    <col min="3588" max="3588" width="47.7109375" style="19" customWidth="1"/>
    <col min="3589" max="3590" width="9.140625" style="19" customWidth="1"/>
    <col min="3591" max="3841" width="9.140625" style="19"/>
    <col min="3842" max="3842" width="9.140625" style="19" customWidth="1"/>
    <col min="3843" max="3843" width="3.5703125" style="19" customWidth="1"/>
    <col min="3844" max="3844" width="47.7109375" style="19" customWidth="1"/>
    <col min="3845" max="3846" width="9.140625" style="19" customWidth="1"/>
    <col min="3847" max="4097" width="9.140625" style="19"/>
    <col min="4098" max="4098" width="9.140625" style="19" customWidth="1"/>
    <col min="4099" max="4099" width="3.5703125" style="19" customWidth="1"/>
    <col min="4100" max="4100" width="47.7109375" style="19" customWidth="1"/>
    <col min="4101" max="4102" width="9.140625" style="19" customWidth="1"/>
    <col min="4103" max="4353" width="9.140625" style="19"/>
    <col min="4354" max="4354" width="9.140625" style="19" customWidth="1"/>
    <col min="4355" max="4355" width="3.5703125" style="19" customWidth="1"/>
    <col min="4356" max="4356" width="47.7109375" style="19" customWidth="1"/>
    <col min="4357" max="4358" width="9.140625" style="19" customWidth="1"/>
    <col min="4359" max="4609" width="9.140625" style="19"/>
    <col min="4610" max="4610" width="9.140625" style="19" customWidth="1"/>
    <col min="4611" max="4611" width="3.5703125" style="19" customWidth="1"/>
    <col min="4612" max="4612" width="47.7109375" style="19" customWidth="1"/>
    <col min="4613" max="4614" width="9.140625" style="19" customWidth="1"/>
    <col min="4615" max="4865" width="9.140625" style="19"/>
    <col min="4866" max="4866" width="9.140625" style="19" customWidth="1"/>
    <col min="4867" max="4867" width="3.5703125" style="19" customWidth="1"/>
    <col min="4868" max="4868" width="47.7109375" style="19" customWidth="1"/>
    <col min="4869" max="4870" width="9.140625" style="19" customWidth="1"/>
    <col min="4871" max="5121" width="9.140625" style="19"/>
    <col min="5122" max="5122" width="9.140625" style="19" customWidth="1"/>
    <col min="5123" max="5123" width="3.5703125" style="19" customWidth="1"/>
    <col min="5124" max="5124" width="47.7109375" style="19" customWidth="1"/>
    <col min="5125" max="5126" width="9.140625" style="19" customWidth="1"/>
    <col min="5127" max="5377" width="9.140625" style="19"/>
    <col min="5378" max="5378" width="9.140625" style="19" customWidth="1"/>
    <col min="5379" max="5379" width="3.5703125" style="19" customWidth="1"/>
    <col min="5380" max="5380" width="47.7109375" style="19" customWidth="1"/>
    <col min="5381" max="5382" width="9.140625" style="19" customWidth="1"/>
    <col min="5383" max="5633" width="9.140625" style="19"/>
    <col min="5634" max="5634" width="9.140625" style="19" customWidth="1"/>
    <col min="5635" max="5635" width="3.5703125" style="19" customWidth="1"/>
    <col min="5636" max="5636" width="47.7109375" style="19" customWidth="1"/>
    <col min="5637" max="5638" width="9.140625" style="19" customWidth="1"/>
    <col min="5639" max="5889" width="9.140625" style="19"/>
    <col min="5890" max="5890" width="9.140625" style="19" customWidth="1"/>
    <col min="5891" max="5891" width="3.5703125" style="19" customWidth="1"/>
    <col min="5892" max="5892" width="47.7109375" style="19" customWidth="1"/>
    <col min="5893" max="5894" width="9.140625" style="19" customWidth="1"/>
    <col min="5895" max="6145" width="9.140625" style="19"/>
    <col min="6146" max="6146" width="9.140625" style="19" customWidth="1"/>
    <col min="6147" max="6147" width="3.5703125" style="19" customWidth="1"/>
    <col min="6148" max="6148" width="47.7109375" style="19" customWidth="1"/>
    <col min="6149" max="6150" width="9.140625" style="19" customWidth="1"/>
    <col min="6151" max="6401" width="9.140625" style="19"/>
    <col min="6402" max="6402" width="9.140625" style="19" customWidth="1"/>
    <col min="6403" max="6403" width="3.5703125" style="19" customWidth="1"/>
    <col min="6404" max="6404" width="47.7109375" style="19" customWidth="1"/>
    <col min="6405" max="6406" width="9.140625" style="19" customWidth="1"/>
    <col min="6407" max="6657" width="9.140625" style="19"/>
    <col min="6658" max="6658" width="9.140625" style="19" customWidth="1"/>
    <col min="6659" max="6659" width="3.5703125" style="19" customWidth="1"/>
    <col min="6660" max="6660" width="47.7109375" style="19" customWidth="1"/>
    <col min="6661" max="6662" width="9.140625" style="19" customWidth="1"/>
    <col min="6663" max="6913" width="9.140625" style="19"/>
    <col min="6914" max="6914" width="9.140625" style="19" customWidth="1"/>
    <col min="6915" max="6915" width="3.5703125" style="19" customWidth="1"/>
    <col min="6916" max="6916" width="47.7109375" style="19" customWidth="1"/>
    <col min="6917" max="6918" width="9.140625" style="19" customWidth="1"/>
    <col min="6919" max="7169" width="9.140625" style="19"/>
    <col min="7170" max="7170" width="9.140625" style="19" customWidth="1"/>
    <col min="7171" max="7171" width="3.5703125" style="19" customWidth="1"/>
    <col min="7172" max="7172" width="47.7109375" style="19" customWidth="1"/>
    <col min="7173" max="7174" width="9.140625" style="19" customWidth="1"/>
    <col min="7175" max="7425" width="9.140625" style="19"/>
    <col min="7426" max="7426" width="9.140625" style="19" customWidth="1"/>
    <col min="7427" max="7427" width="3.5703125" style="19" customWidth="1"/>
    <col min="7428" max="7428" width="47.7109375" style="19" customWidth="1"/>
    <col min="7429" max="7430" width="9.140625" style="19" customWidth="1"/>
    <col min="7431" max="7681" width="9.140625" style="19"/>
    <col min="7682" max="7682" width="9.140625" style="19" customWidth="1"/>
    <col min="7683" max="7683" width="3.5703125" style="19" customWidth="1"/>
    <col min="7684" max="7684" width="47.7109375" style="19" customWidth="1"/>
    <col min="7685" max="7686" width="9.140625" style="19" customWidth="1"/>
    <col min="7687" max="7937" width="9.140625" style="19"/>
    <col min="7938" max="7938" width="9.140625" style="19" customWidth="1"/>
    <col min="7939" max="7939" width="3.5703125" style="19" customWidth="1"/>
    <col min="7940" max="7940" width="47.7109375" style="19" customWidth="1"/>
    <col min="7941" max="7942" width="9.140625" style="19" customWidth="1"/>
    <col min="7943" max="8193" width="9.140625" style="19"/>
    <col min="8194" max="8194" width="9.140625" style="19" customWidth="1"/>
    <col min="8195" max="8195" width="3.5703125" style="19" customWidth="1"/>
    <col min="8196" max="8196" width="47.7109375" style="19" customWidth="1"/>
    <col min="8197" max="8198" width="9.140625" style="19" customWidth="1"/>
    <col min="8199" max="8449" width="9.140625" style="19"/>
    <col min="8450" max="8450" width="9.140625" style="19" customWidth="1"/>
    <col min="8451" max="8451" width="3.5703125" style="19" customWidth="1"/>
    <col min="8452" max="8452" width="47.7109375" style="19" customWidth="1"/>
    <col min="8453" max="8454" width="9.140625" style="19" customWidth="1"/>
    <col min="8455" max="8705" width="9.140625" style="19"/>
    <col min="8706" max="8706" width="9.140625" style="19" customWidth="1"/>
    <col min="8707" max="8707" width="3.5703125" style="19" customWidth="1"/>
    <col min="8708" max="8708" width="47.7109375" style="19" customWidth="1"/>
    <col min="8709" max="8710" width="9.140625" style="19" customWidth="1"/>
    <col min="8711" max="8961" width="9.140625" style="19"/>
    <col min="8962" max="8962" width="9.140625" style="19" customWidth="1"/>
    <col min="8963" max="8963" width="3.5703125" style="19" customWidth="1"/>
    <col min="8964" max="8964" width="47.7109375" style="19" customWidth="1"/>
    <col min="8965" max="8966" width="9.140625" style="19" customWidth="1"/>
    <col min="8967" max="9217" width="9.140625" style="19"/>
    <col min="9218" max="9218" width="9.140625" style="19" customWidth="1"/>
    <col min="9219" max="9219" width="3.5703125" style="19" customWidth="1"/>
    <col min="9220" max="9220" width="47.7109375" style="19" customWidth="1"/>
    <col min="9221" max="9222" width="9.140625" style="19" customWidth="1"/>
    <col min="9223" max="9473" width="9.140625" style="19"/>
    <col min="9474" max="9474" width="9.140625" style="19" customWidth="1"/>
    <col min="9475" max="9475" width="3.5703125" style="19" customWidth="1"/>
    <col min="9476" max="9476" width="47.7109375" style="19" customWidth="1"/>
    <col min="9477" max="9478" width="9.140625" style="19" customWidth="1"/>
    <col min="9479" max="9729" width="9.140625" style="19"/>
    <col min="9730" max="9730" width="9.140625" style="19" customWidth="1"/>
    <col min="9731" max="9731" width="3.5703125" style="19" customWidth="1"/>
    <col min="9732" max="9732" width="47.7109375" style="19" customWidth="1"/>
    <col min="9733" max="9734" width="9.140625" style="19" customWidth="1"/>
    <col min="9735" max="9985" width="9.140625" style="19"/>
    <col min="9986" max="9986" width="9.140625" style="19" customWidth="1"/>
    <col min="9987" max="9987" width="3.5703125" style="19" customWidth="1"/>
    <col min="9988" max="9988" width="47.7109375" style="19" customWidth="1"/>
    <col min="9989" max="9990" width="9.140625" style="19" customWidth="1"/>
    <col min="9991" max="10241" width="9.140625" style="19"/>
    <col min="10242" max="10242" width="9.140625" style="19" customWidth="1"/>
    <col min="10243" max="10243" width="3.5703125" style="19" customWidth="1"/>
    <col min="10244" max="10244" width="47.7109375" style="19" customWidth="1"/>
    <col min="10245" max="10246" width="9.140625" style="19" customWidth="1"/>
    <col min="10247" max="10497" width="9.140625" style="19"/>
    <col min="10498" max="10498" width="9.140625" style="19" customWidth="1"/>
    <col min="10499" max="10499" width="3.5703125" style="19" customWidth="1"/>
    <col min="10500" max="10500" width="47.7109375" style="19" customWidth="1"/>
    <col min="10501" max="10502" width="9.140625" style="19" customWidth="1"/>
    <col min="10503" max="10753" width="9.140625" style="19"/>
    <col min="10754" max="10754" width="9.140625" style="19" customWidth="1"/>
    <col min="10755" max="10755" width="3.5703125" style="19" customWidth="1"/>
    <col min="10756" max="10756" width="47.7109375" style="19" customWidth="1"/>
    <col min="10757" max="10758" width="9.140625" style="19" customWidth="1"/>
    <col min="10759" max="11009" width="9.140625" style="19"/>
    <col min="11010" max="11010" width="9.140625" style="19" customWidth="1"/>
    <col min="11011" max="11011" width="3.5703125" style="19" customWidth="1"/>
    <col min="11012" max="11012" width="47.7109375" style="19" customWidth="1"/>
    <col min="11013" max="11014" width="9.140625" style="19" customWidth="1"/>
    <col min="11015" max="11265" width="9.140625" style="19"/>
    <col min="11266" max="11266" width="9.140625" style="19" customWidth="1"/>
    <col min="11267" max="11267" width="3.5703125" style="19" customWidth="1"/>
    <col min="11268" max="11268" width="47.7109375" style="19" customWidth="1"/>
    <col min="11269" max="11270" width="9.140625" style="19" customWidth="1"/>
    <col min="11271" max="11521" width="9.140625" style="19"/>
    <col min="11522" max="11522" width="9.140625" style="19" customWidth="1"/>
    <col min="11523" max="11523" width="3.5703125" style="19" customWidth="1"/>
    <col min="11524" max="11524" width="47.7109375" style="19" customWidth="1"/>
    <col min="11525" max="11526" width="9.140625" style="19" customWidth="1"/>
    <col min="11527" max="11777" width="9.140625" style="19"/>
    <col min="11778" max="11778" width="9.140625" style="19" customWidth="1"/>
    <col min="11779" max="11779" width="3.5703125" style="19" customWidth="1"/>
    <col min="11780" max="11780" width="47.7109375" style="19" customWidth="1"/>
    <col min="11781" max="11782" width="9.140625" style="19" customWidth="1"/>
    <col min="11783" max="12033" width="9.140625" style="19"/>
    <col min="12034" max="12034" width="9.140625" style="19" customWidth="1"/>
    <col min="12035" max="12035" width="3.5703125" style="19" customWidth="1"/>
    <col min="12036" max="12036" width="47.7109375" style="19" customWidth="1"/>
    <col min="12037" max="12038" width="9.140625" style="19" customWidth="1"/>
    <col min="12039" max="12289" width="9.140625" style="19"/>
    <col min="12290" max="12290" width="9.140625" style="19" customWidth="1"/>
    <col min="12291" max="12291" width="3.5703125" style="19" customWidth="1"/>
    <col min="12292" max="12292" width="47.7109375" style="19" customWidth="1"/>
    <col min="12293" max="12294" width="9.140625" style="19" customWidth="1"/>
    <col min="12295" max="12545" width="9.140625" style="19"/>
    <col min="12546" max="12546" width="9.140625" style="19" customWidth="1"/>
    <col min="12547" max="12547" width="3.5703125" style="19" customWidth="1"/>
    <col min="12548" max="12548" width="47.7109375" style="19" customWidth="1"/>
    <col min="12549" max="12550" width="9.140625" style="19" customWidth="1"/>
    <col min="12551" max="12801" width="9.140625" style="19"/>
    <col min="12802" max="12802" width="9.140625" style="19" customWidth="1"/>
    <col min="12803" max="12803" width="3.5703125" style="19" customWidth="1"/>
    <col min="12804" max="12804" width="47.7109375" style="19" customWidth="1"/>
    <col min="12805" max="12806" width="9.140625" style="19" customWidth="1"/>
    <col min="12807" max="13057" width="9.140625" style="19"/>
    <col min="13058" max="13058" width="9.140625" style="19" customWidth="1"/>
    <col min="13059" max="13059" width="3.5703125" style="19" customWidth="1"/>
    <col min="13060" max="13060" width="47.7109375" style="19" customWidth="1"/>
    <col min="13061" max="13062" width="9.140625" style="19" customWidth="1"/>
    <col min="13063" max="13313" width="9.140625" style="19"/>
    <col min="13314" max="13314" width="9.140625" style="19" customWidth="1"/>
    <col min="13315" max="13315" width="3.5703125" style="19" customWidth="1"/>
    <col min="13316" max="13316" width="47.7109375" style="19" customWidth="1"/>
    <col min="13317" max="13318" width="9.140625" style="19" customWidth="1"/>
    <col min="13319" max="13569" width="9.140625" style="19"/>
    <col min="13570" max="13570" width="9.140625" style="19" customWidth="1"/>
    <col min="13571" max="13571" width="3.5703125" style="19" customWidth="1"/>
    <col min="13572" max="13572" width="47.7109375" style="19" customWidth="1"/>
    <col min="13573" max="13574" width="9.140625" style="19" customWidth="1"/>
    <col min="13575" max="13825" width="9.140625" style="19"/>
    <col min="13826" max="13826" width="9.140625" style="19" customWidth="1"/>
    <col min="13827" max="13827" width="3.5703125" style="19" customWidth="1"/>
    <col min="13828" max="13828" width="47.7109375" style="19" customWidth="1"/>
    <col min="13829" max="13830" width="9.140625" style="19" customWidth="1"/>
    <col min="13831" max="14081" width="9.140625" style="19"/>
    <col min="14082" max="14082" width="9.140625" style="19" customWidth="1"/>
    <col min="14083" max="14083" width="3.5703125" style="19" customWidth="1"/>
    <col min="14084" max="14084" width="47.7109375" style="19" customWidth="1"/>
    <col min="14085" max="14086" width="9.140625" style="19" customWidth="1"/>
    <col min="14087" max="14337" width="9.140625" style="19"/>
    <col min="14338" max="14338" width="9.140625" style="19" customWidth="1"/>
    <col min="14339" max="14339" width="3.5703125" style="19" customWidth="1"/>
    <col min="14340" max="14340" width="47.7109375" style="19" customWidth="1"/>
    <col min="14341" max="14342" width="9.140625" style="19" customWidth="1"/>
    <col min="14343" max="14593" width="9.140625" style="19"/>
    <col min="14594" max="14594" width="9.140625" style="19" customWidth="1"/>
    <col min="14595" max="14595" width="3.5703125" style="19" customWidth="1"/>
    <col min="14596" max="14596" width="47.7109375" style="19" customWidth="1"/>
    <col min="14597" max="14598" width="9.140625" style="19" customWidth="1"/>
    <col min="14599" max="14849" width="9.140625" style="19"/>
    <col min="14850" max="14850" width="9.140625" style="19" customWidth="1"/>
    <col min="14851" max="14851" width="3.5703125" style="19" customWidth="1"/>
    <col min="14852" max="14852" width="47.7109375" style="19" customWidth="1"/>
    <col min="14853" max="14854" width="9.140625" style="19" customWidth="1"/>
    <col min="14855" max="15105" width="9.140625" style="19"/>
    <col min="15106" max="15106" width="9.140625" style="19" customWidth="1"/>
    <col min="15107" max="15107" width="3.5703125" style="19" customWidth="1"/>
    <col min="15108" max="15108" width="47.7109375" style="19" customWidth="1"/>
    <col min="15109" max="15110" width="9.140625" style="19" customWidth="1"/>
    <col min="15111" max="15361" width="9.140625" style="19"/>
    <col min="15362" max="15362" width="9.140625" style="19" customWidth="1"/>
    <col min="15363" max="15363" width="3.5703125" style="19" customWidth="1"/>
    <col min="15364" max="15364" width="47.7109375" style="19" customWidth="1"/>
    <col min="15365" max="15366" width="9.140625" style="19" customWidth="1"/>
    <col min="15367" max="15617" width="9.140625" style="19"/>
    <col min="15618" max="15618" width="9.140625" style="19" customWidth="1"/>
    <col min="15619" max="15619" width="3.5703125" style="19" customWidth="1"/>
    <col min="15620" max="15620" width="47.7109375" style="19" customWidth="1"/>
    <col min="15621" max="15622" width="9.140625" style="19" customWidth="1"/>
    <col min="15623" max="15873" width="9.140625" style="19"/>
    <col min="15874" max="15874" width="9.140625" style="19" customWidth="1"/>
    <col min="15875" max="15875" width="3.5703125" style="19" customWidth="1"/>
    <col min="15876" max="15876" width="47.7109375" style="19" customWidth="1"/>
    <col min="15877" max="15878" width="9.140625" style="19" customWidth="1"/>
    <col min="15879" max="16129" width="9.140625" style="19"/>
    <col min="16130" max="16130" width="9.140625" style="19" customWidth="1"/>
    <col min="16131" max="16131" width="3.5703125" style="19" customWidth="1"/>
    <col min="16132" max="16132" width="47.7109375" style="19" customWidth="1"/>
    <col min="16133" max="16134" width="9.140625" style="19" customWidth="1"/>
    <col min="16135" max="16384" width="9.140625" style="19"/>
  </cols>
  <sheetData>
    <row r="1" spans="1:8" ht="15.75" x14ac:dyDescent="0.25">
      <c r="A1" s="142" t="s">
        <v>1040</v>
      </c>
      <c r="B1" s="88"/>
      <c r="C1" s="42"/>
      <c r="D1" s="42"/>
      <c r="E1" s="63"/>
      <c r="F1" s="89"/>
      <c r="G1" s="42"/>
      <c r="H1" s="42"/>
    </row>
    <row r="2" spans="1:8" ht="15.75" x14ac:dyDescent="0.25">
      <c r="A2" s="122" t="s">
        <v>1087</v>
      </c>
      <c r="B2" s="88"/>
      <c r="C2" s="42"/>
      <c r="D2" s="42"/>
      <c r="E2" s="63"/>
      <c r="F2" s="89"/>
      <c r="G2" s="42"/>
      <c r="H2" s="42"/>
    </row>
    <row r="3" spans="1:8" x14ac:dyDescent="0.25">
      <c r="A3" s="51"/>
      <c r="B3" s="42"/>
      <c r="C3" s="42"/>
      <c r="D3" s="42"/>
      <c r="E3" s="63"/>
      <c r="F3" s="89"/>
      <c r="G3" s="42"/>
      <c r="H3" s="42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B16" sqref="B16"/>
    </sheetView>
  </sheetViews>
  <sheetFormatPr baseColWidth="10" defaultColWidth="9.140625" defaultRowHeight="12.75" x14ac:dyDescent="0.2"/>
  <cols>
    <col min="1" max="1" width="9.140625" style="42" customWidth="1"/>
    <col min="2" max="2" width="4.28515625" style="42" customWidth="1"/>
    <col min="3" max="3" width="56.28515625" style="42" customWidth="1"/>
    <col min="4" max="4" width="9.140625" style="63"/>
    <col min="5" max="6" width="9.140625" style="42"/>
    <col min="7" max="7" width="31.28515625" style="42" customWidth="1"/>
    <col min="8" max="8" width="9.140625" style="42"/>
    <col min="9" max="9" width="20.140625" style="42" customWidth="1"/>
    <col min="10" max="249" width="9.140625" style="42"/>
    <col min="250" max="252" width="9.140625" style="42" customWidth="1"/>
    <col min="253" max="253" width="44.5703125" style="42" customWidth="1"/>
    <col min="254" max="254" width="6.5703125" style="42" customWidth="1"/>
    <col min="255" max="505" width="9.140625" style="42"/>
    <col min="506" max="508" width="9.140625" style="42" customWidth="1"/>
    <col min="509" max="509" width="44.5703125" style="42" customWidth="1"/>
    <col min="510" max="510" width="6.5703125" style="42" customWidth="1"/>
    <col min="511" max="761" width="9.140625" style="42"/>
    <col min="762" max="764" width="9.140625" style="42" customWidth="1"/>
    <col min="765" max="765" width="44.5703125" style="42" customWidth="1"/>
    <col min="766" max="766" width="6.5703125" style="42" customWidth="1"/>
    <col min="767" max="1017" width="9.140625" style="42"/>
    <col min="1018" max="1020" width="9.140625" style="42" customWidth="1"/>
    <col min="1021" max="1021" width="44.5703125" style="42" customWidth="1"/>
    <col min="1022" max="1022" width="6.5703125" style="42" customWidth="1"/>
    <col min="1023" max="1273" width="9.140625" style="42"/>
    <col min="1274" max="1276" width="9.140625" style="42" customWidth="1"/>
    <col min="1277" max="1277" width="44.5703125" style="42" customWidth="1"/>
    <col min="1278" max="1278" width="6.5703125" style="42" customWidth="1"/>
    <col min="1279" max="1529" width="9.140625" style="42"/>
    <col min="1530" max="1532" width="9.140625" style="42" customWidth="1"/>
    <col min="1533" max="1533" width="44.5703125" style="42" customWidth="1"/>
    <col min="1534" max="1534" width="6.5703125" style="42" customWidth="1"/>
    <col min="1535" max="1785" width="9.140625" style="42"/>
    <col min="1786" max="1788" width="9.140625" style="42" customWidth="1"/>
    <col min="1789" max="1789" width="44.5703125" style="42" customWidth="1"/>
    <col min="1790" max="1790" width="6.5703125" style="42" customWidth="1"/>
    <col min="1791" max="2041" width="9.140625" style="42"/>
    <col min="2042" max="2044" width="9.140625" style="42" customWidth="1"/>
    <col min="2045" max="2045" width="44.5703125" style="42" customWidth="1"/>
    <col min="2046" max="2046" width="6.5703125" style="42" customWidth="1"/>
    <col min="2047" max="2297" width="9.140625" style="42"/>
    <col min="2298" max="2300" width="9.140625" style="42" customWidth="1"/>
    <col min="2301" max="2301" width="44.5703125" style="42" customWidth="1"/>
    <col min="2302" max="2302" width="6.5703125" style="42" customWidth="1"/>
    <col min="2303" max="2553" width="9.140625" style="42"/>
    <col min="2554" max="2556" width="9.140625" style="42" customWidth="1"/>
    <col min="2557" max="2557" width="44.5703125" style="42" customWidth="1"/>
    <col min="2558" max="2558" width="6.5703125" style="42" customWidth="1"/>
    <col min="2559" max="2809" width="9.140625" style="42"/>
    <col min="2810" max="2812" width="9.140625" style="42" customWidth="1"/>
    <col min="2813" max="2813" width="44.5703125" style="42" customWidth="1"/>
    <col min="2814" max="2814" width="6.5703125" style="42" customWidth="1"/>
    <col min="2815" max="3065" width="9.140625" style="42"/>
    <col min="3066" max="3068" width="9.140625" style="42" customWidth="1"/>
    <col min="3069" max="3069" width="44.5703125" style="42" customWidth="1"/>
    <col min="3070" max="3070" width="6.5703125" style="42" customWidth="1"/>
    <col min="3071" max="3321" width="9.140625" style="42"/>
    <col min="3322" max="3324" width="9.140625" style="42" customWidth="1"/>
    <col min="3325" max="3325" width="44.5703125" style="42" customWidth="1"/>
    <col min="3326" max="3326" width="6.5703125" style="42" customWidth="1"/>
    <col min="3327" max="3577" width="9.140625" style="42"/>
    <col min="3578" max="3580" width="9.140625" style="42" customWidth="1"/>
    <col min="3581" max="3581" width="44.5703125" style="42" customWidth="1"/>
    <col min="3582" max="3582" width="6.5703125" style="42" customWidth="1"/>
    <col min="3583" max="3833" width="9.140625" style="42"/>
    <col min="3834" max="3836" width="9.140625" style="42" customWidth="1"/>
    <col min="3837" max="3837" width="44.5703125" style="42" customWidth="1"/>
    <col min="3838" max="3838" width="6.5703125" style="42" customWidth="1"/>
    <col min="3839" max="4089" width="9.140625" style="42"/>
    <col min="4090" max="4092" width="9.140625" style="42" customWidth="1"/>
    <col min="4093" max="4093" width="44.5703125" style="42" customWidth="1"/>
    <col min="4094" max="4094" width="6.5703125" style="42" customWidth="1"/>
    <col min="4095" max="4345" width="9.140625" style="42"/>
    <col min="4346" max="4348" width="9.140625" style="42" customWidth="1"/>
    <col min="4349" max="4349" width="44.5703125" style="42" customWidth="1"/>
    <col min="4350" max="4350" width="6.5703125" style="42" customWidth="1"/>
    <col min="4351" max="4601" width="9.140625" style="42"/>
    <col min="4602" max="4604" width="9.140625" style="42" customWidth="1"/>
    <col min="4605" max="4605" width="44.5703125" style="42" customWidth="1"/>
    <col min="4606" max="4606" width="6.5703125" style="42" customWidth="1"/>
    <col min="4607" max="4857" width="9.140625" style="42"/>
    <col min="4858" max="4860" width="9.140625" style="42" customWidth="1"/>
    <col min="4861" max="4861" width="44.5703125" style="42" customWidth="1"/>
    <col min="4862" max="4862" width="6.5703125" style="42" customWidth="1"/>
    <col min="4863" max="5113" width="9.140625" style="42"/>
    <col min="5114" max="5116" width="9.140625" style="42" customWidth="1"/>
    <col min="5117" max="5117" width="44.5703125" style="42" customWidth="1"/>
    <col min="5118" max="5118" width="6.5703125" style="42" customWidth="1"/>
    <col min="5119" max="5369" width="9.140625" style="42"/>
    <col min="5370" max="5372" width="9.140625" style="42" customWidth="1"/>
    <col min="5373" max="5373" width="44.5703125" style="42" customWidth="1"/>
    <col min="5374" max="5374" width="6.5703125" style="42" customWidth="1"/>
    <col min="5375" max="5625" width="9.140625" style="42"/>
    <col min="5626" max="5628" width="9.140625" style="42" customWidth="1"/>
    <col min="5629" max="5629" width="44.5703125" style="42" customWidth="1"/>
    <col min="5630" max="5630" width="6.5703125" style="42" customWidth="1"/>
    <col min="5631" max="5881" width="9.140625" style="42"/>
    <col min="5882" max="5884" width="9.140625" style="42" customWidth="1"/>
    <col min="5885" max="5885" width="44.5703125" style="42" customWidth="1"/>
    <col min="5886" max="5886" width="6.5703125" style="42" customWidth="1"/>
    <col min="5887" max="6137" width="9.140625" style="42"/>
    <col min="6138" max="6140" width="9.140625" style="42" customWidth="1"/>
    <col min="6141" max="6141" width="44.5703125" style="42" customWidth="1"/>
    <col min="6142" max="6142" width="6.5703125" style="42" customWidth="1"/>
    <col min="6143" max="6393" width="9.140625" style="42"/>
    <col min="6394" max="6396" width="9.140625" style="42" customWidth="1"/>
    <col min="6397" max="6397" width="44.5703125" style="42" customWidth="1"/>
    <col min="6398" max="6398" width="6.5703125" style="42" customWidth="1"/>
    <col min="6399" max="6649" width="9.140625" style="42"/>
    <col min="6650" max="6652" width="9.140625" style="42" customWidth="1"/>
    <col min="6653" max="6653" width="44.5703125" style="42" customWidth="1"/>
    <col min="6654" max="6654" width="6.5703125" style="42" customWidth="1"/>
    <col min="6655" max="6905" width="9.140625" style="42"/>
    <col min="6906" max="6908" width="9.140625" style="42" customWidth="1"/>
    <col min="6909" max="6909" width="44.5703125" style="42" customWidth="1"/>
    <col min="6910" max="6910" width="6.5703125" style="42" customWidth="1"/>
    <col min="6911" max="7161" width="9.140625" style="42"/>
    <col min="7162" max="7164" width="9.140625" style="42" customWidth="1"/>
    <col min="7165" max="7165" width="44.5703125" style="42" customWidth="1"/>
    <col min="7166" max="7166" width="6.5703125" style="42" customWidth="1"/>
    <col min="7167" max="7417" width="9.140625" style="42"/>
    <col min="7418" max="7420" width="9.140625" style="42" customWidth="1"/>
    <col min="7421" max="7421" width="44.5703125" style="42" customWidth="1"/>
    <col min="7422" max="7422" width="6.5703125" style="42" customWidth="1"/>
    <col min="7423" max="7673" width="9.140625" style="42"/>
    <col min="7674" max="7676" width="9.140625" style="42" customWidth="1"/>
    <col min="7677" max="7677" width="44.5703125" style="42" customWidth="1"/>
    <col min="7678" max="7678" width="6.5703125" style="42" customWidth="1"/>
    <col min="7679" max="7929" width="9.140625" style="42"/>
    <col min="7930" max="7932" width="9.140625" style="42" customWidth="1"/>
    <col min="7933" max="7933" width="44.5703125" style="42" customWidth="1"/>
    <col min="7934" max="7934" width="6.5703125" style="42" customWidth="1"/>
    <col min="7935" max="8185" width="9.140625" style="42"/>
    <col min="8186" max="8188" width="9.140625" style="42" customWidth="1"/>
    <col min="8189" max="8189" width="44.5703125" style="42" customWidth="1"/>
    <col min="8190" max="8190" width="6.5703125" style="42" customWidth="1"/>
    <col min="8191" max="8441" width="9.140625" style="42"/>
    <col min="8442" max="8444" width="9.140625" style="42" customWidth="1"/>
    <col min="8445" max="8445" width="44.5703125" style="42" customWidth="1"/>
    <col min="8446" max="8446" width="6.5703125" style="42" customWidth="1"/>
    <col min="8447" max="8697" width="9.140625" style="42"/>
    <col min="8698" max="8700" width="9.140625" style="42" customWidth="1"/>
    <col min="8701" max="8701" width="44.5703125" style="42" customWidth="1"/>
    <col min="8702" max="8702" width="6.5703125" style="42" customWidth="1"/>
    <col min="8703" max="8953" width="9.140625" style="42"/>
    <col min="8954" max="8956" width="9.140625" style="42" customWidth="1"/>
    <col min="8957" max="8957" width="44.5703125" style="42" customWidth="1"/>
    <col min="8958" max="8958" width="6.5703125" style="42" customWidth="1"/>
    <col min="8959" max="9209" width="9.140625" style="42"/>
    <col min="9210" max="9212" width="9.140625" style="42" customWidth="1"/>
    <col min="9213" max="9213" width="44.5703125" style="42" customWidth="1"/>
    <col min="9214" max="9214" width="6.5703125" style="42" customWidth="1"/>
    <col min="9215" max="9465" width="9.140625" style="42"/>
    <col min="9466" max="9468" width="9.140625" style="42" customWidth="1"/>
    <col min="9469" max="9469" width="44.5703125" style="42" customWidth="1"/>
    <col min="9470" max="9470" width="6.5703125" style="42" customWidth="1"/>
    <col min="9471" max="9721" width="9.140625" style="42"/>
    <col min="9722" max="9724" width="9.140625" style="42" customWidth="1"/>
    <col min="9725" max="9725" width="44.5703125" style="42" customWidth="1"/>
    <col min="9726" max="9726" width="6.5703125" style="42" customWidth="1"/>
    <col min="9727" max="9977" width="9.140625" style="42"/>
    <col min="9978" max="9980" width="9.140625" style="42" customWidth="1"/>
    <col min="9981" max="9981" width="44.5703125" style="42" customWidth="1"/>
    <col min="9982" max="9982" width="6.5703125" style="42" customWidth="1"/>
    <col min="9983" max="10233" width="9.140625" style="42"/>
    <col min="10234" max="10236" width="9.140625" style="42" customWidth="1"/>
    <col min="10237" max="10237" width="44.5703125" style="42" customWidth="1"/>
    <col min="10238" max="10238" width="6.5703125" style="42" customWidth="1"/>
    <col min="10239" max="10489" width="9.140625" style="42"/>
    <col min="10490" max="10492" width="9.140625" style="42" customWidth="1"/>
    <col min="10493" max="10493" width="44.5703125" style="42" customWidth="1"/>
    <col min="10494" max="10494" width="6.5703125" style="42" customWidth="1"/>
    <col min="10495" max="10745" width="9.140625" style="42"/>
    <col min="10746" max="10748" width="9.140625" style="42" customWidth="1"/>
    <col min="10749" max="10749" width="44.5703125" style="42" customWidth="1"/>
    <col min="10750" max="10750" width="6.5703125" style="42" customWidth="1"/>
    <col min="10751" max="11001" width="9.140625" style="42"/>
    <col min="11002" max="11004" width="9.140625" style="42" customWidth="1"/>
    <col min="11005" max="11005" width="44.5703125" style="42" customWidth="1"/>
    <col min="11006" max="11006" width="6.5703125" style="42" customWidth="1"/>
    <col min="11007" max="11257" width="9.140625" style="42"/>
    <col min="11258" max="11260" width="9.140625" style="42" customWidth="1"/>
    <col min="11261" max="11261" width="44.5703125" style="42" customWidth="1"/>
    <col min="11262" max="11262" width="6.5703125" style="42" customWidth="1"/>
    <col min="11263" max="11513" width="9.140625" style="42"/>
    <col min="11514" max="11516" width="9.140625" style="42" customWidth="1"/>
    <col min="11517" max="11517" width="44.5703125" style="42" customWidth="1"/>
    <col min="11518" max="11518" width="6.5703125" style="42" customWidth="1"/>
    <col min="11519" max="11769" width="9.140625" style="42"/>
    <col min="11770" max="11772" width="9.140625" style="42" customWidth="1"/>
    <col min="11773" max="11773" width="44.5703125" style="42" customWidth="1"/>
    <col min="11774" max="11774" width="6.5703125" style="42" customWidth="1"/>
    <col min="11775" max="12025" width="9.140625" style="42"/>
    <col min="12026" max="12028" width="9.140625" style="42" customWidth="1"/>
    <col min="12029" max="12029" width="44.5703125" style="42" customWidth="1"/>
    <col min="12030" max="12030" width="6.5703125" style="42" customWidth="1"/>
    <col min="12031" max="12281" width="9.140625" style="42"/>
    <col min="12282" max="12284" width="9.140625" style="42" customWidth="1"/>
    <col min="12285" max="12285" width="44.5703125" style="42" customWidth="1"/>
    <col min="12286" max="12286" width="6.5703125" style="42" customWidth="1"/>
    <col min="12287" max="12537" width="9.140625" style="42"/>
    <col min="12538" max="12540" width="9.140625" style="42" customWidth="1"/>
    <col min="12541" max="12541" width="44.5703125" style="42" customWidth="1"/>
    <col min="12542" max="12542" width="6.5703125" style="42" customWidth="1"/>
    <col min="12543" max="12793" width="9.140625" style="42"/>
    <col min="12794" max="12796" width="9.140625" style="42" customWidth="1"/>
    <col min="12797" max="12797" width="44.5703125" style="42" customWidth="1"/>
    <col min="12798" max="12798" width="6.5703125" style="42" customWidth="1"/>
    <col min="12799" max="13049" width="9.140625" style="42"/>
    <col min="13050" max="13052" width="9.140625" style="42" customWidth="1"/>
    <col min="13053" max="13053" width="44.5703125" style="42" customWidth="1"/>
    <col min="13054" max="13054" width="6.5703125" style="42" customWidth="1"/>
    <col min="13055" max="13305" width="9.140625" style="42"/>
    <col min="13306" max="13308" width="9.140625" style="42" customWidth="1"/>
    <col min="13309" max="13309" width="44.5703125" style="42" customWidth="1"/>
    <col min="13310" max="13310" width="6.5703125" style="42" customWidth="1"/>
    <col min="13311" max="13561" width="9.140625" style="42"/>
    <col min="13562" max="13564" width="9.140625" style="42" customWidth="1"/>
    <col min="13565" max="13565" width="44.5703125" style="42" customWidth="1"/>
    <col min="13566" max="13566" width="6.5703125" style="42" customWidth="1"/>
    <col min="13567" max="13817" width="9.140625" style="42"/>
    <col min="13818" max="13820" width="9.140625" style="42" customWidth="1"/>
    <col min="13821" max="13821" width="44.5703125" style="42" customWidth="1"/>
    <col min="13822" max="13822" width="6.5703125" style="42" customWidth="1"/>
    <col min="13823" max="14073" width="9.140625" style="42"/>
    <col min="14074" max="14076" width="9.140625" style="42" customWidth="1"/>
    <col min="14077" max="14077" width="44.5703125" style="42" customWidth="1"/>
    <col min="14078" max="14078" width="6.5703125" style="42" customWidth="1"/>
    <col min="14079" max="14329" width="9.140625" style="42"/>
    <col min="14330" max="14332" width="9.140625" style="42" customWidth="1"/>
    <col min="14333" max="14333" width="44.5703125" style="42" customWidth="1"/>
    <col min="14334" max="14334" width="6.5703125" style="42" customWidth="1"/>
    <col min="14335" max="14585" width="9.140625" style="42"/>
    <col min="14586" max="14588" width="9.140625" style="42" customWidth="1"/>
    <col min="14589" max="14589" width="44.5703125" style="42" customWidth="1"/>
    <col min="14590" max="14590" width="6.5703125" style="42" customWidth="1"/>
    <col min="14591" max="14841" width="9.140625" style="42"/>
    <col min="14842" max="14844" width="9.140625" style="42" customWidth="1"/>
    <col min="14845" max="14845" width="44.5703125" style="42" customWidth="1"/>
    <col min="14846" max="14846" width="6.5703125" style="42" customWidth="1"/>
    <col min="14847" max="15097" width="9.140625" style="42"/>
    <col min="15098" max="15100" width="9.140625" style="42" customWidth="1"/>
    <col min="15101" max="15101" width="44.5703125" style="42" customWidth="1"/>
    <col min="15102" max="15102" width="6.5703125" style="42" customWidth="1"/>
    <col min="15103" max="15353" width="9.140625" style="42"/>
    <col min="15354" max="15356" width="9.140625" style="42" customWidth="1"/>
    <col min="15357" max="15357" width="44.5703125" style="42" customWidth="1"/>
    <col min="15358" max="15358" width="6.5703125" style="42" customWidth="1"/>
    <col min="15359" max="15609" width="9.140625" style="42"/>
    <col min="15610" max="15612" width="9.140625" style="42" customWidth="1"/>
    <col min="15613" max="15613" width="44.5703125" style="42" customWidth="1"/>
    <col min="15614" max="15614" width="6.5703125" style="42" customWidth="1"/>
    <col min="15615" max="15865" width="9.140625" style="42"/>
    <col min="15866" max="15868" width="9.140625" style="42" customWidth="1"/>
    <col min="15869" max="15869" width="44.5703125" style="42" customWidth="1"/>
    <col min="15870" max="15870" width="6.5703125" style="42" customWidth="1"/>
    <col min="15871" max="16121" width="9.140625" style="42"/>
    <col min="16122" max="16124" width="9.140625" style="42" customWidth="1"/>
    <col min="16125" max="16125" width="44.5703125" style="42" customWidth="1"/>
    <col min="16126" max="16126" width="6.5703125" style="42" customWidth="1"/>
    <col min="16127" max="16384" width="9.140625" style="42"/>
  </cols>
  <sheetData>
    <row r="1" spans="1:8" ht="15.75" x14ac:dyDescent="0.25">
      <c r="A1" s="122" t="s">
        <v>1041</v>
      </c>
    </row>
    <row r="4" spans="1:8" ht="15" x14ac:dyDescent="0.25">
      <c r="B4" s="5" t="s">
        <v>1042</v>
      </c>
      <c r="E4" s="20"/>
    </row>
    <row r="5" spans="1:8" x14ac:dyDescent="0.2">
      <c r="H5" s="6"/>
    </row>
    <row r="6" spans="1:8" x14ac:dyDescent="0.2">
      <c r="C6" s="42" t="s">
        <v>389</v>
      </c>
      <c r="D6" s="61">
        <v>721</v>
      </c>
      <c r="H6" s="6"/>
    </row>
    <row r="7" spans="1:8" x14ac:dyDescent="0.2">
      <c r="C7" s="42" t="s">
        <v>390</v>
      </c>
      <c r="D7" s="61">
        <f>745+201</f>
        <v>946</v>
      </c>
      <c r="H7" s="6"/>
    </row>
    <row r="8" spans="1:8" x14ac:dyDescent="0.2">
      <c r="C8" s="42" t="s">
        <v>656</v>
      </c>
      <c r="D8" s="61">
        <v>263</v>
      </c>
      <c r="H8" s="6"/>
    </row>
    <row r="9" spans="1:8" x14ac:dyDescent="0.2">
      <c r="C9" s="42" t="s">
        <v>657</v>
      </c>
      <c r="D9" s="61">
        <v>61</v>
      </c>
      <c r="H9" s="6"/>
    </row>
    <row r="10" spans="1:8" x14ac:dyDescent="0.2">
      <c r="C10" s="42" t="s">
        <v>658</v>
      </c>
      <c r="D10" s="61">
        <v>2458</v>
      </c>
      <c r="H10" s="6"/>
    </row>
    <row r="11" spans="1:8" x14ac:dyDescent="0.2">
      <c r="C11" s="42" t="s">
        <v>391</v>
      </c>
      <c r="D11" s="61">
        <v>175</v>
      </c>
      <c r="H11" s="6"/>
    </row>
    <row r="12" spans="1:8" x14ac:dyDescent="0.2">
      <c r="C12" s="42" t="s">
        <v>392</v>
      </c>
      <c r="D12" s="61">
        <v>1</v>
      </c>
    </row>
    <row r="13" spans="1:8" x14ac:dyDescent="0.2">
      <c r="C13" s="42" t="s">
        <v>393</v>
      </c>
      <c r="D13" s="61">
        <v>24</v>
      </c>
    </row>
    <row r="14" spans="1:8" x14ac:dyDescent="0.2">
      <c r="C14" s="42" t="s">
        <v>394</v>
      </c>
      <c r="D14" s="63">
        <v>61</v>
      </c>
    </row>
    <row r="15" spans="1:8" ht="15" x14ac:dyDescent="0.25">
      <c r="D15" s="61"/>
      <c r="E15" s="124"/>
    </row>
    <row r="16" spans="1:8" ht="15" x14ac:dyDescent="0.25">
      <c r="B16" s="5" t="s">
        <v>1043</v>
      </c>
      <c r="C16" s="7"/>
      <c r="D16" s="80"/>
      <c r="E16" s="124"/>
    </row>
    <row r="17" spans="2:4" x14ac:dyDescent="0.2">
      <c r="B17" s="7"/>
      <c r="C17" s="7"/>
      <c r="D17" s="61"/>
    </row>
    <row r="18" spans="2:4" x14ac:dyDescent="0.2">
      <c r="C18" s="42" t="s">
        <v>389</v>
      </c>
      <c r="D18" s="63">
        <v>698</v>
      </c>
    </row>
    <row r="19" spans="2:4" x14ac:dyDescent="0.2">
      <c r="C19" s="7" t="s">
        <v>395</v>
      </c>
      <c r="D19" s="63">
        <v>191</v>
      </c>
    </row>
    <row r="20" spans="2:4" x14ac:dyDescent="0.2">
      <c r="C20" s="42" t="s">
        <v>396</v>
      </c>
      <c r="D20" s="63">
        <f>63+3+32+3</f>
        <v>101</v>
      </c>
    </row>
    <row r="21" spans="2:4" x14ac:dyDescent="0.2">
      <c r="C21" s="42" t="s">
        <v>392</v>
      </c>
      <c r="D21" s="63">
        <v>11</v>
      </c>
    </row>
    <row r="22" spans="2:4" x14ac:dyDescent="0.2">
      <c r="C22" s="42" t="s">
        <v>397</v>
      </c>
      <c r="D22" s="63">
        <f>297</f>
        <v>297</v>
      </c>
    </row>
    <row r="23" spans="2:4" x14ac:dyDescent="0.2">
      <c r="C23" s="42" t="s">
        <v>398</v>
      </c>
      <c r="D23" s="63">
        <v>45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workbookViewId="0">
      <selection sqref="A1:A2"/>
    </sheetView>
  </sheetViews>
  <sheetFormatPr baseColWidth="10" defaultRowHeight="12.75" x14ac:dyDescent="0.2"/>
  <cols>
    <col min="1" max="1" width="11.42578125" style="7"/>
    <col min="2" max="2" width="3.42578125" style="7" customWidth="1"/>
    <col min="3" max="3" width="56.42578125" style="7" customWidth="1"/>
    <col min="4" max="27" width="7.140625" style="85" customWidth="1"/>
    <col min="28" max="16384" width="11.42578125" style="7"/>
  </cols>
  <sheetData>
    <row r="1" spans="1:27" ht="15.75" x14ac:dyDescent="0.25">
      <c r="A1" s="122" t="s">
        <v>1044</v>
      </c>
    </row>
    <row r="2" spans="1:27" ht="15.75" x14ac:dyDescent="0.25">
      <c r="A2" s="122" t="s">
        <v>1088</v>
      </c>
    </row>
    <row r="3" spans="1:27" x14ac:dyDescent="0.2">
      <c r="A3" s="88"/>
    </row>
    <row r="4" spans="1:27" ht="13.5" thickBot="1" x14ac:dyDescent="0.25"/>
    <row r="5" spans="1:27" x14ac:dyDescent="0.2">
      <c r="D5" s="432" t="s">
        <v>399</v>
      </c>
      <c r="E5" s="432"/>
      <c r="F5" s="432" t="s">
        <v>400</v>
      </c>
      <c r="G5" s="432"/>
      <c r="H5" s="432" t="s">
        <v>401</v>
      </c>
      <c r="I5" s="432"/>
      <c r="J5" s="432" t="s">
        <v>402</v>
      </c>
      <c r="K5" s="432"/>
      <c r="L5" s="432" t="s">
        <v>403</v>
      </c>
      <c r="M5" s="432"/>
      <c r="N5" s="432" t="s">
        <v>404</v>
      </c>
      <c r="O5" s="432"/>
      <c r="P5" s="432" t="s">
        <v>405</v>
      </c>
      <c r="Q5" s="432"/>
      <c r="R5" s="432" t="s">
        <v>406</v>
      </c>
      <c r="S5" s="432"/>
      <c r="T5" s="432" t="s">
        <v>407</v>
      </c>
      <c r="U5" s="432"/>
      <c r="V5" s="432" t="s">
        <v>408</v>
      </c>
      <c r="W5" s="432"/>
      <c r="X5" s="432" t="s">
        <v>409</v>
      </c>
      <c r="Y5" s="432"/>
      <c r="Z5" s="432" t="s">
        <v>4</v>
      </c>
      <c r="AA5" s="432"/>
    </row>
    <row r="6" spans="1:27" ht="13.5" thickBot="1" x14ac:dyDescent="0.25">
      <c r="D6" s="125" t="s">
        <v>410</v>
      </c>
      <c r="E6" s="125" t="s">
        <v>411</v>
      </c>
      <c r="F6" s="125" t="s">
        <v>410</v>
      </c>
      <c r="G6" s="125" t="s">
        <v>411</v>
      </c>
      <c r="H6" s="125" t="s">
        <v>410</v>
      </c>
      <c r="I6" s="125" t="s">
        <v>411</v>
      </c>
      <c r="J6" s="125" t="s">
        <v>410</v>
      </c>
      <c r="K6" s="125" t="s">
        <v>411</v>
      </c>
      <c r="L6" s="125" t="s">
        <v>410</v>
      </c>
      <c r="M6" s="125" t="s">
        <v>411</v>
      </c>
      <c r="N6" s="125" t="s">
        <v>410</v>
      </c>
      <c r="O6" s="125" t="s">
        <v>411</v>
      </c>
      <c r="P6" s="125" t="s">
        <v>410</v>
      </c>
      <c r="Q6" s="125" t="s">
        <v>411</v>
      </c>
      <c r="R6" s="125" t="s">
        <v>410</v>
      </c>
      <c r="S6" s="125" t="s">
        <v>411</v>
      </c>
      <c r="T6" s="125" t="s">
        <v>410</v>
      </c>
      <c r="U6" s="125" t="s">
        <v>411</v>
      </c>
      <c r="V6" s="125" t="s">
        <v>410</v>
      </c>
      <c r="W6" s="125" t="s">
        <v>411</v>
      </c>
      <c r="X6" s="125" t="s">
        <v>410</v>
      </c>
      <c r="Y6" s="125" t="s">
        <v>411</v>
      </c>
      <c r="Z6" s="125" t="s">
        <v>410</v>
      </c>
      <c r="AA6" s="125" t="s">
        <v>411</v>
      </c>
    </row>
    <row r="7" spans="1:27" ht="13.5" thickBot="1" x14ac:dyDescent="0.25">
      <c r="B7" s="126" t="s">
        <v>8</v>
      </c>
      <c r="C7" s="127"/>
      <c r="D7" s="210">
        <v>47</v>
      </c>
      <c r="E7" s="210">
        <v>72</v>
      </c>
      <c r="F7" s="210">
        <v>13</v>
      </c>
      <c r="G7" s="210">
        <v>74</v>
      </c>
      <c r="H7" s="210">
        <v>19</v>
      </c>
      <c r="I7" s="210">
        <v>7</v>
      </c>
      <c r="J7" s="210">
        <v>55</v>
      </c>
      <c r="K7" s="210">
        <v>95</v>
      </c>
      <c r="L7" s="210">
        <v>5</v>
      </c>
      <c r="M7" s="210">
        <v>9</v>
      </c>
      <c r="N7" s="210">
        <v>161</v>
      </c>
      <c r="O7" s="210">
        <v>197</v>
      </c>
      <c r="P7" s="210">
        <v>2</v>
      </c>
      <c r="Q7" s="210">
        <v>34</v>
      </c>
      <c r="R7" s="210">
        <v>40</v>
      </c>
      <c r="S7" s="210">
        <v>24</v>
      </c>
      <c r="T7" s="210">
        <v>54</v>
      </c>
      <c r="U7" s="210">
        <v>5</v>
      </c>
      <c r="V7" s="210">
        <v>43</v>
      </c>
      <c r="W7" s="210">
        <v>28</v>
      </c>
      <c r="X7" s="210">
        <v>64</v>
      </c>
      <c r="Y7" s="210">
        <v>31</v>
      </c>
      <c r="Z7" s="210">
        <v>21</v>
      </c>
      <c r="AA7" s="210">
        <v>58</v>
      </c>
    </row>
    <row r="8" spans="1:27" x14ac:dyDescent="0.2">
      <c r="B8" s="128"/>
      <c r="C8" s="129" t="s">
        <v>9</v>
      </c>
      <c r="D8" s="144"/>
      <c r="E8" s="144"/>
      <c r="F8" s="144"/>
      <c r="G8" s="144"/>
      <c r="H8" s="144">
        <v>2</v>
      </c>
      <c r="I8" s="144"/>
      <c r="J8" s="144">
        <v>3</v>
      </c>
      <c r="K8" s="144"/>
      <c r="L8" s="144"/>
      <c r="M8" s="144"/>
      <c r="N8" s="144">
        <v>12</v>
      </c>
      <c r="O8" s="144">
        <v>3</v>
      </c>
      <c r="P8" s="144"/>
      <c r="Q8" s="144">
        <v>2</v>
      </c>
      <c r="R8" s="144">
        <v>1</v>
      </c>
      <c r="S8" s="144"/>
      <c r="T8" s="144">
        <v>6</v>
      </c>
      <c r="U8" s="144"/>
      <c r="V8" s="144">
        <v>2</v>
      </c>
      <c r="W8" s="144"/>
      <c r="X8" s="144">
        <v>4</v>
      </c>
      <c r="Y8" s="144">
        <v>1</v>
      </c>
      <c r="Z8" s="144"/>
      <c r="AA8" s="144">
        <v>1</v>
      </c>
    </row>
    <row r="9" spans="1:27" x14ac:dyDescent="0.2">
      <c r="B9" s="128"/>
      <c r="C9" s="129" t="s">
        <v>10</v>
      </c>
      <c r="D9" s="144">
        <v>5</v>
      </c>
      <c r="E9" s="144">
        <v>8</v>
      </c>
      <c r="F9" s="144">
        <v>1</v>
      </c>
      <c r="G9" s="144">
        <v>7</v>
      </c>
      <c r="H9" s="144">
        <v>2</v>
      </c>
      <c r="I9" s="144"/>
      <c r="J9" s="144">
        <v>13</v>
      </c>
      <c r="K9" s="144">
        <v>13</v>
      </c>
      <c r="L9" s="144"/>
      <c r="M9" s="144"/>
      <c r="N9" s="144">
        <v>20</v>
      </c>
      <c r="O9" s="144">
        <v>38</v>
      </c>
      <c r="P9" s="144"/>
      <c r="Q9" s="144">
        <v>5</v>
      </c>
      <c r="R9" s="144">
        <v>6</v>
      </c>
      <c r="S9" s="144"/>
      <c r="T9" s="144">
        <v>2</v>
      </c>
      <c r="U9" s="144"/>
      <c r="V9" s="144">
        <v>4</v>
      </c>
      <c r="W9" s="144">
        <v>4</v>
      </c>
      <c r="X9" s="144">
        <v>7</v>
      </c>
      <c r="Y9" s="144"/>
      <c r="Z9" s="144">
        <v>1</v>
      </c>
      <c r="AA9" s="144">
        <v>2</v>
      </c>
    </row>
    <row r="10" spans="1:27" x14ac:dyDescent="0.2">
      <c r="B10" s="128"/>
      <c r="C10" s="129" t="s">
        <v>11</v>
      </c>
      <c r="D10" s="144">
        <v>10</v>
      </c>
      <c r="E10" s="144">
        <v>3</v>
      </c>
      <c r="F10" s="144">
        <v>4</v>
      </c>
      <c r="G10" s="144">
        <v>1</v>
      </c>
      <c r="H10" s="144">
        <v>2</v>
      </c>
      <c r="I10" s="144"/>
      <c r="J10" s="144">
        <v>6</v>
      </c>
      <c r="K10" s="144">
        <v>18</v>
      </c>
      <c r="L10" s="144"/>
      <c r="M10" s="144"/>
      <c r="N10" s="144">
        <v>1</v>
      </c>
      <c r="O10" s="144"/>
      <c r="P10" s="144"/>
      <c r="Q10" s="144">
        <v>3</v>
      </c>
      <c r="R10" s="144"/>
      <c r="S10" s="144"/>
      <c r="T10" s="144">
        <v>15</v>
      </c>
      <c r="U10" s="144"/>
      <c r="V10" s="144">
        <v>4</v>
      </c>
      <c r="W10" s="144"/>
      <c r="X10" s="144">
        <v>6</v>
      </c>
      <c r="Y10" s="144">
        <v>1</v>
      </c>
      <c r="Z10" s="144">
        <v>9</v>
      </c>
      <c r="AA10" s="144">
        <v>7</v>
      </c>
    </row>
    <row r="11" spans="1:27" x14ac:dyDescent="0.2">
      <c r="B11" s="128"/>
      <c r="C11" s="129" t="s">
        <v>12</v>
      </c>
      <c r="D11" s="144"/>
      <c r="E11" s="144">
        <v>3</v>
      </c>
      <c r="F11" s="144">
        <v>3</v>
      </c>
      <c r="G11" s="144">
        <v>8</v>
      </c>
      <c r="H11" s="144">
        <v>1</v>
      </c>
      <c r="I11" s="144"/>
      <c r="J11" s="144">
        <v>1</v>
      </c>
      <c r="K11" s="144">
        <v>5</v>
      </c>
      <c r="L11" s="144"/>
      <c r="M11" s="144"/>
      <c r="N11" s="144">
        <v>26</v>
      </c>
      <c r="O11" s="144">
        <v>12</v>
      </c>
      <c r="P11" s="144"/>
      <c r="Q11" s="144">
        <v>4</v>
      </c>
      <c r="R11" s="144">
        <v>6</v>
      </c>
      <c r="S11" s="144"/>
      <c r="T11" s="144">
        <v>6</v>
      </c>
      <c r="U11" s="144"/>
      <c r="V11" s="144"/>
      <c r="W11" s="144"/>
      <c r="X11" s="144">
        <v>2</v>
      </c>
      <c r="Y11" s="144">
        <v>3</v>
      </c>
      <c r="Z11" s="144">
        <v>1</v>
      </c>
      <c r="AA11" s="144"/>
    </row>
    <row r="12" spans="1:27" x14ac:dyDescent="0.2">
      <c r="B12" s="128"/>
      <c r="C12" s="129" t="s">
        <v>13</v>
      </c>
      <c r="D12" s="144"/>
      <c r="E12" s="144">
        <v>2</v>
      </c>
      <c r="F12" s="144"/>
      <c r="G12" s="144">
        <v>5</v>
      </c>
      <c r="H12" s="144">
        <v>2</v>
      </c>
      <c r="I12" s="144">
        <v>2</v>
      </c>
      <c r="J12" s="144">
        <v>1</v>
      </c>
      <c r="K12" s="144"/>
      <c r="L12" s="144"/>
      <c r="M12" s="144"/>
      <c r="N12" s="144">
        <v>22</v>
      </c>
      <c r="O12" s="144">
        <v>8</v>
      </c>
      <c r="P12" s="144"/>
      <c r="Q12" s="144"/>
      <c r="R12" s="144"/>
      <c r="S12" s="144"/>
      <c r="T12" s="144">
        <v>3</v>
      </c>
      <c r="U12" s="144">
        <v>2</v>
      </c>
      <c r="V12" s="144"/>
      <c r="W12" s="144"/>
      <c r="X12" s="144">
        <v>8</v>
      </c>
      <c r="Y12" s="144"/>
      <c r="Z12" s="144"/>
      <c r="AA12" s="144">
        <v>6</v>
      </c>
    </row>
    <row r="13" spans="1:27" x14ac:dyDescent="0.2">
      <c r="B13" s="128"/>
      <c r="C13" s="129" t="s">
        <v>14</v>
      </c>
      <c r="D13" s="144"/>
      <c r="E13" s="144"/>
      <c r="F13" s="144"/>
      <c r="G13" s="144">
        <v>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>
        <v>7</v>
      </c>
      <c r="U13" s="144">
        <v>1</v>
      </c>
      <c r="V13" s="144">
        <v>4</v>
      </c>
      <c r="W13" s="144">
        <v>2</v>
      </c>
      <c r="X13" s="144"/>
      <c r="Y13" s="144"/>
      <c r="Z13" s="144"/>
      <c r="AA13" s="144"/>
    </row>
    <row r="14" spans="1:27" x14ac:dyDescent="0.2">
      <c r="B14" s="128"/>
      <c r="C14" s="129" t="s">
        <v>15</v>
      </c>
      <c r="D14" s="144">
        <v>19</v>
      </c>
      <c r="E14" s="144">
        <v>30</v>
      </c>
      <c r="F14" s="144">
        <v>2</v>
      </c>
      <c r="G14" s="144">
        <v>15</v>
      </c>
      <c r="H14" s="144">
        <v>1</v>
      </c>
      <c r="I14" s="144">
        <v>5</v>
      </c>
      <c r="J14" s="144">
        <v>13</v>
      </c>
      <c r="K14" s="144">
        <v>33</v>
      </c>
      <c r="L14" s="144">
        <v>1</v>
      </c>
      <c r="M14" s="144">
        <v>7</v>
      </c>
      <c r="N14" s="144">
        <v>28</v>
      </c>
      <c r="O14" s="144">
        <v>76</v>
      </c>
      <c r="P14" s="144"/>
      <c r="Q14" s="144">
        <v>2</v>
      </c>
      <c r="R14" s="144">
        <v>14</v>
      </c>
      <c r="S14" s="144">
        <v>22</v>
      </c>
      <c r="T14" s="144">
        <v>2</v>
      </c>
      <c r="U14" s="144">
        <v>1</v>
      </c>
      <c r="V14" s="144">
        <v>28</v>
      </c>
      <c r="W14" s="144">
        <v>22</v>
      </c>
      <c r="X14" s="144">
        <v>4</v>
      </c>
      <c r="Y14" s="144">
        <v>15</v>
      </c>
      <c r="Z14" s="144">
        <v>3</v>
      </c>
      <c r="AA14" s="144">
        <v>26</v>
      </c>
    </row>
    <row r="15" spans="1:27" x14ac:dyDescent="0.2">
      <c r="B15" s="128"/>
      <c r="C15" s="129" t="s">
        <v>16</v>
      </c>
      <c r="D15" s="144">
        <v>2</v>
      </c>
      <c r="E15" s="144">
        <v>9</v>
      </c>
      <c r="F15" s="144"/>
      <c r="G15" s="144">
        <v>7</v>
      </c>
      <c r="H15" s="144">
        <v>1</v>
      </c>
      <c r="I15" s="144"/>
      <c r="J15" s="144">
        <v>2</v>
      </c>
      <c r="K15" s="144"/>
      <c r="L15" s="144"/>
      <c r="M15" s="144"/>
      <c r="N15" s="144">
        <v>16</v>
      </c>
      <c r="O15" s="144">
        <v>22</v>
      </c>
      <c r="P15" s="144"/>
      <c r="Q15" s="144">
        <v>5</v>
      </c>
      <c r="R15" s="144">
        <v>2</v>
      </c>
      <c r="S15" s="144">
        <v>1</v>
      </c>
      <c r="T15" s="144">
        <v>2</v>
      </c>
      <c r="U15" s="144"/>
      <c r="V15" s="144"/>
      <c r="W15" s="144"/>
      <c r="X15" s="144">
        <v>6</v>
      </c>
      <c r="Y15" s="144">
        <v>2</v>
      </c>
      <c r="Z15" s="144"/>
      <c r="AA15" s="144">
        <v>1</v>
      </c>
    </row>
    <row r="16" spans="1:27" x14ac:dyDescent="0.2">
      <c r="B16" s="128"/>
      <c r="C16" s="129" t="s">
        <v>18</v>
      </c>
      <c r="D16" s="144"/>
      <c r="E16" s="144">
        <v>3</v>
      </c>
      <c r="F16" s="144"/>
      <c r="G16" s="144"/>
      <c r="H16" s="144"/>
      <c r="I16" s="144"/>
      <c r="J16" s="144"/>
      <c r="K16" s="144"/>
      <c r="L16" s="144"/>
      <c r="M16" s="144"/>
      <c r="N16" s="144">
        <v>2</v>
      </c>
      <c r="O16" s="144"/>
      <c r="P16" s="144"/>
      <c r="Q16" s="144"/>
      <c r="R16" s="144">
        <v>1</v>
      </c>
      <c r="S16" s="144"/>
      <c r="T16" s="144"/>
      <c r="U16" s="144"/>
      <c r="V16" s="144"/>
      <c r="W16" s="144"/>
      <c r="X16" s="144">
        <v>2</v>
      </c>
      <c r="Y16" s="144">
        <v>1</v>
      </c>
      <c r="Z16" s="144"/>
      <c r="AA16" s="144"/>
    </row>
    <row r="17" spans="2:27" x14ac:dyDescent="0.2">
      <c r="B17" s="128"/>
      <c r="C17" s="129" t="s">
        <v>17</v>
      </c>
      <c r="D17" s="144">
        <v>10</v>
      </c>
      <c r="E17" s="144">
        <v>8</v>
      </c>
      <c r="F17" s="144"/>
      <c r="G17" s="144">
        <v>14</v>
      </c>
      <c r="H17" s="144">
        <v>7</v>
      </c>
      <c r="I17" s="144"/>
      <c r="J17" s="144">
        <v>14</v>
      </c>
      <c r="K17" s="144">
        <v>9</v>
      </c>
      <c r="L17" s="144"/>
      <c r="M17" s="144"/>
      <c r="N17" s="144">
        <v>12</v>
      </c>
      <c r="O17" s="144">
        <v>10</v>
      </c>
      <c r="P17" s="144"/>
      <c r="Q17" s="144">
        <v>1</v>
      </c>
      <c r="R17" s="144">
        <v>1</v>
      </c>
      <c r="S17" s="144"/>
      <c r="T17" s="144">
        <v>3</v>
      </c>
      <c r="U17" s="144"/>
      <c r="V17" s="144"/>
      <c r="W17" s="144"/>
      <c r="X17" s="144">
        <v>18</v>
      </c>
      <c r="Y17" s="144">
        <v>6</v>
      </c>
      <c r="Z17" s="144">
        <v>7</v>
      </c>
      <c r="AA17" s="144">
        <v>13</v>
      </c>
    </row>
    <row r="18" spans="2:27" x14ac:dyDescent="0.2">
      <c r="B18" s="128"/>
      <c r="C18" s="129" t="s">
        <v>19</v>
      </c>
      <c r="D18" s="144"/>
      <c r="E18" s="144">
        <v>5</v>
      </c>
      <c r="F18" s="144">
        <v>3</v>
      </c>
      <c r="G18" s="144">
        <v>12</v>
      </c>
      <c r="H18" s="144"/>
      <c r="I18" s="144"/>
      <c r="J18" s="144">
        <v>2</v>
      </c>
      <c r="K18" s="144">
        <v>6</v>
      </c>
      <c r="L18" s="144">
        <v>2</v>
      </c>
      <c r="M18" s="144">
        <v>1</v>
      </c>
      <c r="N18" s="144">
        <v>22</v>
      </c>
      <c r="O18" s="144">
        <v>28</v>
      </c>
      <c r="P18" s="144">
        <v>2</v>
      </c>
      <c r="Q18" s="144">
        <v>12</v>
      </c>
      <c r="R18" s="144">
        <v>7</v>
      </c>
      <c r="S18" s="144">
        <v>1</v>
      </c>
      <c r="T18" s="144">
        <v>6</v>
      </c>
      <c r="U18" s="144"/>
      <c r="V18" s="144">
        <v>1</v>
      </c>
      <c r="W18" s="144"/>
      <c r="X18" s="144">
        <v>2</v>
      </c>
      <c r="Y18" s="144">
        <v>2</v>
      </c>
      <c r="Z18" s="144"/>
      <c r="AA18" s="144">
        <v>2</v>
      </c>
    </row>
    <row r="19" spans="2:27" x14ac:dyDescent="0.2">
      <c r="B19" s="128"/>
      <c r="C19" s="129" t="s">
        <v>20</v>
      </c>
      <c r="D19" s="144">
        <v>1</v>
      </c>
      <c r="E19" s="144">
        <v>1</v>
      </c>
      <c r="F19" s="144"/>
      <c r="G19" s="144"/>
      <c r="H19" s="144">
        <v>1</v>
      </c>
      <c r="I19" s="144"/>
      <c r="J19" s="144"/>
      <c r="K19" s="144">
        <v>11</v>
      </c>
      <c r="L19" s="144">
        <v>2</v>
      </c>
      <c r="M19" s="144">
        <v>1</v>
      </c>
      <c r="N19" s="144"/>
      <c r="O19" s="144"/>
      <c r="P19" s="144"/>
      <c r="Q19" s="144"/>
      <c r="R19" s="144">
        <v>2</v>
      </c>
      <c r="S19" s="144"/>
      <c r="T19" s="144"/>
      <c r="U19" s="144">
        <v>1</v>
      </c>
      <c r="V19" s="144"/>
      <c r="W19" s="144"/>
      <c r="X19" s="144">
        <v>5</v>
      </c>
      <c r="Y19" s="144"/>
      <c r="Z19" s="144"/>
      <c r="AA19" s="144"/>
    </row>
    <row r="20" spans="2:27" ht="13.5" thickBot="1" x14ac:dyDescent="0.25">
      <c r="C20" s="129" t="s">
        <v>412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>
        <v>2</v>
      </c>
      <c r="U20" s="144"/>
      <c r="V20" s="144"/>
      <c r="W20" s="144"/>
      <c r="X20" s="144"/>
      <c r="Y20" s="144"/>
      <c r="Z20" s="144"/>
      <c r="AA20" s="144"/>
    </row>
    <row r="21" spans="2:27" ht="13.5" thickBot="1" x14ac:dyDescent="0.25">
      <c r="B21" s="130" t="s">
        <v>21</v>
      </c>
      <c r="C21" s="131"/>
      <c r="D21" s="143">
        <v>17</v>
      </c>
      <c r="E21" s="143">
        <v>1</v>
      </c>
      <c r="F21" s="143">
        <v>2</v>
      </c>
      <c r="G21" s="143">
        <v>1</v>
      </c>
      <c r="H21" s="143">
        <v>11</v>
      </c>
      <c r="I21" s="143">
        <v>4</v>
      </c>
      <c r="J21" s="143">
        <v>10</v>
      </c>
      <c r="K21" s="143">
        <v>10</v>
      </c>
      <c r="L21" s="143">
        <v>0</v>
      </c>
      <c r="M21" s="143">
        <v>2</v>
      </c>
      <c r="N21" s="143">
        <v>14</v>
      </c>
      <c r="O21" s="143">
        <v>21</v>
      </c>
      <c r="P21" s="143">
        <v>0</v>
      </c>
      <c r="Q21" s="143">
        <v>1</v>
      </c>
      <c r="R21" s="143">
        <v>8</v>
      </c>
      <c r="S21" s="143">
        <v>0</v>
      </c>
      <c r="T21" s="143">
        <v>4</v>
      </c>
      <c r="U21" s="143">
        <v>0</v>
      </c>
      <c r="V21" s="143">
        <v>4</v>
      </c>
      <c r="W21" s="143">
        <v>0</v>
      </c>
      <c r="X21" s="143">
        <v>12</v>
      </c>
      <c r="Y21" s="143">
        <v>7</v>
      </c>
      <c r="Z21" s="143">
        <v>0</v>
      </c>
      <c r="AA21" s="143">
        <v>0</v>
      </c>
    </row>
    <row r="22" spans="2:27" x14ac:dyDescent="0.2">
      <c r="B22" s="128"/>
      <c r="C22" s="129" t="s">
        <v>22</v>
      </c>
      <c r="D22" s="144"/>
      <c r="E22" s="144"/>
      <c r="F22" s="144"/>
      <c r="G22" s="144"/>
      <c r="H22" s="144"/>
      <c r="I22" s="144"/>
      <c r="J22" s="144"/>
      <c r="K22" s="144">
        <v>1</v>
      </c>
      <c r="L22" s="144"/>
      <c r="M22" s="144"/>
      <c r="N22" s="144"/>
      <c r="O22" s="144">
        <v>2</v>
      </c>
      <c r="P22" s="144"/>
      <c r="Q22" s="144"/>
      <c r="R22" s="144">
        <v>2</v>
      </c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2:27" x14ac:dyDescent="0.2">
      <c r="B23" s="128"/>
      <c r="C23" s="129" t="s">
        <v>23</v>
      </c>
      <c r="D23" s="144"/>
      <c r="E23" s="144"/>
      <c r="F23" s="144"/>
      <c r="G23" s="144"/>
      <c r="H23" s="144"/>
      <c r="I23" s="144"/>
      <c r="J23" s="144">
        <v>1</v>
      </c>
      <c r="K23" s="144"/>
      <c r="L23" s="144"/>
      <c r="M23" s="144"/>
      <c r="N23" s="144">
        <v>5</v>
      </c>
      <c r="O23" s="144">
        <v>1</v>
      </c>
      <c r="P23" s="144"/>
      <c r="Q23" s="144"/>
      <c r="R23" s="144"/>
      <c r="S23" s="144"/>
      <c r="T23" s="144"/>
      <c r="U23" s="144"/>
      <c r="V23" s="144"/>
      <c r="W23" s="144"/>
      <c r="X23" s="144">
        <v>4</v>
      </c>
      <c r="Y23" s="144"/>
      <c r="Z23" s="144"/>
      <c r="AA23" s="144"/>
    </row>
    <row r="24" spans="2:27" x14ac:dyDescent="0.2">
      <c r="B24" s="128"/>
      <c r="C24" s="129" t="s">
        <v>14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>
        <v>2</v>
      </c>
      <c r="S24" s="144"/>
      <c r="T24" s="144">
        <v>1</v>
      </c>
      <c r="U24" s="144"/>
      <c r="V24" s="144"/>
      <c r="W24" s="144"/>
      <c r="X24" s="144"/>
      <c r="Y24" s="144"/>
      <c r="Z24" s="144"/>
      <c r="AA24" s="144"/>
    </row>
    <row r="25" spans="2:27" x14ac:dyDescent="0.2">
      <c r="B25" s="128"/>
      <c r="C25" s="129" t="s">
        <v>24</v>
      </c>
      <c r="D25" s="144"/>
      <c r="E25" s="144"/>
      <c r="F25" s="144">
        <v>2</v>
      </c>
      <c r="G25" s="144">
        <v>1</v>
      </c>
      <c r="H25" s="144">
        <v>2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</row>
    <row r="26" spans="2:27" x14ac:dyDescent="0.2">
      <c r="B26" s="128"/>
      <c r="C26" s="129" t="s">
        <v>25</v>
      </c>
      <c r="D26" s="144">
        <v>17</v>
      </c>
      <c r="E26" s="144">
        <v>1</v>
      </c>
      <c r="F26" s="144"/>
      <c r="G26" s="144"/>
      <c r="H26" s="144">
        <v>9</v>
      </c>
      <c r="I26" s="144">
        <v>4</v>
      </c>
      <c r="J26" s="144">
        <v>9</v>
      </c>
      <c r="K26" s="144">
        <v>9</v>
      </c>
      <c r="L26" s="144"/>
      <c r="M26" s="144">
        <v>2</v>
      </c>
      <c r="N26" s="144">
        <v>6</v>
      </c>
      <c r="O26" s="144">
        <v>18</v>
      </c>
      <c r="P26" s="144"/>
      <c r="Q26" s="144">
        <v>1</v>
      </c>
      <c r="R26" s="144">
        <v>1</v>
      </c>
      <c r="S26" s="144"/>
      <c r="T26" s="144">
        <v>1</v>
      </c>
      <c r="U26" s="144"/>
      <c r="V26" s="144">
        <v>4</v>
      </c>
      <c r="W26" s="144"/>
      <c r="X26" s="144">
        <v>8</v>
      </c>
      <c r="Y26" s="144">
        <v>7</v>
      </c>
      <c r="Z26" s="144"/>
      <c r="AA26" s="144"/>
    </row>
    <row r="27" spans="2:27" ht="13.5" thickBot="1" x14ac:dyDescent="0.25">
      <c r="B27" s="128"/>
      <c r="C27" s="129" t="s">
        <v>26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>
        <v>3</v>
      </c>
      <c r="O27" s="144"/>
      <c r="P27" s="144"/>
      <c r="Q27" s="144"/>
      <c r="R27" s="144">
        <v>3</v>
      </c>
      <c r="S27" s="144"/>
      <c r="T27" s="144">
        <v>2</v>
      </c>
      <c r="U27" s="144"/>
      <c r="V27" s="144"/>
      <c r="W27" s="144"/>
      <c r="X27" s="144"/>
      <c r="Y27" s="144"/>
      <c r="Z27" s="144"/>
      <c r="AA27" s="144"/>
    </row>
    <row r="28" spans="2:27" ht="13.5" thickBot="1" x14ac:dyDescent="0.25">
      <c r="B28" s="126" t="s">
        <v>27</v>
      </c>
      <c r="C28" s="127"/>
      <c r="D28" s="143">
        <v>0</v>
      </c>
      <c r="E28" s="143">
        <v>0</v>
      </c>
      <c r="F28" s="143">
        <v>0</v>
      </c>
      <c r="G28" s="143">
        <v>5</v>
      </c>
      <c r="H28" s="143">
        <v>0</v>
      </c>
      <c r="I28" s="143">
        <v>0</v>
      </c>
      <c r="J28" s="143">
        <v>8</v>
      </c>
      <c r="K28" s="143">
        <v>3</v>
      </c>
      <c r="L28" s="143">
        <v>4</v>
      </c>
      <c r="M28" s="143">
        <v>0</v>
      </c>
      <c r="N28" s="143">
        <v>22</v>
      </c>
      <c r="O28" s="143">
        <v>6</v>
      </c>
      <c r="P28" s="143">
        <v>0</v>
      </c>
      <c r="Q28" s="143">
        <v>2</v>
      </c>
      <c r="R28" s="143">
        <v>2</v>
      </c>
      <c r="S28" s="143">
        <v>0</v>
      </c>
      <c r="T28" s="143">
        <v>13</v>
      </c>
      <c r="U28" s="143">
        <v>1</v>
      </c>
      <c r="V28" s="143">
        <v>0</v>
      </c>
      <c r="W28" s="143">
        <v>0</v>
      </c>
      <c r="X28" s="143">
        <v>6</v>
      </c>
      <c r="Y28" s="143">
        <v>0</v>
      </c>
      <c r="Z28" s="143">
        <v>10</v>
      </c>
      <c r="AA28" s="143">
        <v>2</v>
      </c>
    </row>
    <row r="29" spans="2:27" x14ac:dyDescent="0.2">
      <c r="B29" s="128"/>
      <c r="C29" s="129" t="s">
        <v>28</v>
      </c>
      <c r="D29" s="144"/>
      <c r="E29" s="144"/>
      <c r="F29" s="144"/>
      <c r="G29" s="144">
        <v>5</v>
      </c>
      <c r="H29" s="144"/>
      <c r="I29" s="144"/>
      <c r="J29" s="144">
        <v>8</v>
      </c>
      <c r="K29" s="144">
        <v>3</v>
      </c>
      <c r="L29" s="144">
        <v>4</v>
      </c>
      <c r="M29" s="144"/>
      <c r="N29" s="144">
        <v>18</v>
      </c>
      <c r="O29" s="144">
        <v>6</v>
      </c>
      <c r="P29" s="144"/>
      <c r="Q29" s="144">
        <v>2</v>
      </c>
      <c r="R29" s="144">
        <v>2</v>
      </c>
      <c r="S29" s="144"/>
      <c r="T29" s="144">
        <v>10</v>
      </c>
      <c r="U29" s="144">
        <v>1</v>
      </c>
      <c r="V29" s="144"/>
      <c r="W29" s="144"/>
      <c r="X29" s="144">
        <v>5</v>
      </c>
      <c r="Y29" s="144"/>
      <c r="Z29" s="144">
        <v>10</v>
      </c>
      <c r="AA29" s="144">
        <v>2</v>
      </c>
    </row>
    <row r="30" spans="2:27" ht="13.5" thickBot="1" x14ac:dyDescent="0.25">
      <c r="B30" s="128"/>
      <c r="C30" s="129" t="s">
        <v>23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>
        <v>4</v>
      </c>
      <c r="O30" s="144"/>
      <c r="P30" s="144"/>
      <c r="Q30" s="144"/>
      <c r="R30" s="144"/>
      <c r="S30" s="144"/>
      <c r="T30" s="144">
        <v>3</v>
      </c>
      <c r="U30" s="144"/>
      <c r="V30" s="144"/>
      <c r="W30" s="144"/>
      <c r="X30" s="144">
        <v>1</v>
      </c>
      <c r="Y30" s="144"/>
      <c r="Z30" s="144"/>
      <c r="AA30" s="144"/>
    </row>
    <row r="31" spans="2:27" ht="13.5" thickBot="1" x14ac:dyDescent="0.25">
      <c r="B31" s="126" t="s">
        <v>29</v>
      </c>
      <c r="C31" s="127"/>
      <c r="D31" s="143">
        <v>2</v>
      </c>
      <c r="E31" s="143">
        <v>0</v>
      </c>
      <c r="F31" s="143">
        <v>1</v>
      </c>
      <c r="G31" s="143">
        <v>2</v>
      </c>
      <c r="H31" s="143">
        <v>0</v>
      </c>
      <c r="I31" s="143">
        <v>0</v>
      </c>
      <c r="J31" s="143">
        <v>0</v>
      </c>
      <c r="K31" s="143">
        <v>1</v>
      </c>
      <c r="L31" s="143">
        <v>1</v>
      </c>
      <c r="M31" s="143">
        <v>0</v>
      </c>
      <c r="N31" s="143">
        <v>10</v>
      </c>
      <c r="O31" s="143">
        <v>9</v>
      </c>
      <c r="P31" s="143">
        <v>0</v>
      </c>
      <c r="Q31" s="143">
        <v>0</v>
      </c>
      <c r="R31" s="143">
        <v>0</v>
      </c>
      <c r="S31" s="143">
        <v>0</v>
      </c>
      <c r="T31" s="143">
        <v>2</v>
      </c>
      <c r="U31" s="143">
        <v>1</v>
      </c>
      <c r="V31" s="143">
        <v>0</v>
      </c>
      <c r="W31" s="143">
        <v>0</v>
      </c>
      <c r="X31" s="143">
        <v>8</v>
      </c>
      <c r="Y31" s="143">
        <v>5</v>
      </c>
      <c r="Z31" s="143">
        <v>3</v>
      </c>
      <c r="AA31" s="143">
        <v>3</v>
      </c>
    </row>
    <row r="32" spans="2:27" x14ac:dyDescent="0.2">
      <c r="B32" s="128"/>
      <c r="C32" s="129" t="s">
        <v>30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>
        <v>3</v>
      </c>
      <c r="O32" s="144">
        <v>2</v>
      </c>
      <c r="P32" s="144"/>
      <c r="Q32" s="144"/>
      <c r="R32" s="144"/>
      <c r="S32" s="144"/>
      <c r="T32" s="144">
        <v>1</v>
      </c>
      <c r="U32" s="144"/>
      <c r="V32" s="144"/>
      <c r="W32" s="144"/>
      <c r="X32" s="144">
        <v>2</v>
      </c>
      <c r="Y32" s="144"/>
      <c r="Z32" s="144"/>
      <c r="AA32" s="144"/>
    </row>
    <row r="33" spans="2:27" x14ac:dyDescent="0.2">
      <c r="B33" s="128"/>
      <c r="C33" s="129" t="s">
        <v>23</v>
      </c>
      <c r="D33" s="144">
        <v>1</v>
      </c>
      <c r="E33" s="144"/>
      <c r="F33" s="144">
        <v>1</v>
      </c>
      <c r="G33" s="144"/>
      <c r="H33" s="144"/>
      <c r="I33" s="144"/>
      <c r="J33" s="144"/>
      <c r="K33" s="144"/>
      <c r="L33" s="144"/>
      <c r="M33" s="144"/>
      <c r="N33" s="144">
        <v>5</v>
      </c>
      <c r="O33" s="144">
        <v>2</v>
      </c>
      <c r="P33" s="144"/>
      <c r="Q33" s="144"/>
      <c r="R33" s="144"/>
      <c r="S33" s="144"/>
      <c r="T33" s="144">
        <v>1</v>
      </c>
      <c r="U33" s="144">
        <v>1</v>
      </c>
      <c r="V33" s="144"/>
      <c r="W33" s="144"/>
      <c r="X33" s="144">
        <v>1</v>
      </c>
      <c r="Y33" s="144"/>
      <c r="Z33" s="144">
        <v>1</v>
      </c>
      <c r="AA33" s="144"/>
    </row>
    <row r="34" spans="2:27" ht="13.5" thickBot="1" x14ac:dyDescent="0.25">
      <c r="B34" s="128"/>
      <c r="C34" s="129" t="s">
        <v>31</v>
      </c>
      <c r="D34" s="144">
        <v>1</v>
      </c>
      <c r="E34" s="144"/>
      <c r="F34" s="144"/>
      <c r="G34" s="144">
        <v>2</v>
      </c>
      <c r="H34" s="144"/>
      <c r="I34" s="144"/>
      <c r="J34" s="144"/>
      <c r="K34" s="144">
        <v>1</v>
      </c>
      <c r="L34" s="144">
        <v>1</v>
      </c>
      <c r="M34" s="144"/>
      <c r="N34" s="144">
        <v>2</v>
      </c>
      <c r="O34" s="144">
        <v>5</v>
      </c>
      <c r="P34" s="144"/>
      <c r="Q34" s="144"/>
      <c r="R34" s="144"/>
      <c r="S34" s="144"/>
      <c r="T34" s="144"/>
      <c r="U34" s="144"/>
      <c r="V34" s="144"/>
      <c r="W34" s="144"/>
      <c r="X34" s="144">
        <v>5</v>
      </c>
      <c r="Y34" s="144">
        <v>5</v>
      </c>
      <c r="Z34" s="144">
        <v>2</v>
      </c>
      <c r="AA34" s="144">
        <v>3</v>
      </c>
    </row>
    <row r="35" spans="2:27" ht="13.5" thickBot="1" x14ac:dyDescent="0.25">
      <c r="B35" s="132" t="s">
        <v>32</v>
      </c>
      <c r="C35" s="131"/>
      <c r="D35" s="210">
        <v>66</v>
      </c>
      <c r="E35" s="210">
        <v>73</v>
      </c>
      <c r="F35" s="210">
        <v>16</v>
      </c>
      <c r="G35" s="210">
        <v>82</v>
      </c>
      <c r="H35" s="210">
        <v>30</v>
      </c>
      <c r="I35" s="210">
        <v>11</v>
      </c>
      <c r="J35" s="210">
        <v>73</v>
      </c>
      <c r="K35" s="210">
        <v>109</v>
      </c>
      <c r="L35" s="210">
        <v>10</v>
      </c>
      <c r="M35" s="210">
        <v>11</v>
      </c>
      <c r="N35" s="210">
        <v>207</v>
      </c>
      <c r="O35" s="210">
        <v>233</v>
      </c>
      <c r="P35" s="210">
        <v>2</v>
      </c>
      <c r="Q35" s="210">
        <v>37</v>
      </c>
      <c r="R35" s="210">
        <v>50</v>
      </c>
      <c r="S35" s="210">
        <v>24</v>
      </c>
      <c r="T35" s="210">
        <v>73</v>
      </c>
      <c r="U35" s="210">
        <v>7</v>
      </c>
      <c r="V35" s="210">
        <v>47</v>
      </c>
      <c r="W35" s="210">
        <v>28</v>
      </c>
      <c r="X35" s="210">
        <v>90</v>
      </c>
      <c r="Y35" s="210">
        <v>43</v>
      </c>
      <c r="Z35" s="210">
        <v>34</v>
      </c>
      <c r="AA35" s="210">
        <v>63</v>
      </c>
    </row>
    <row r="36" spans="2:27" x14ac:dyDescent="0.2">
      <c r="C36" s="7" t="s">
        <v>33</v>
      </c>
      <c r="D36" s="85">
        <v>36</v>
      </c>
      <c r="E36" s="85">
        <v>31</v>
      </c>
      <c r="F36" s="85">
        <v>2</v>
      </c>
      <c r="G36" s="85">
        <v>15</v>
      </c>
      <c r="H36" s="85">
        <v>10</v>
      </c>
      <c r="I36" s="85">
        <v>9</v>
      </c>
      <c r="J36" s="85">
        <v>22</v>
      </c>
      <c r="K36" s="85">
        <v>42</v>
      </c>
      <c r="L36" s="85">
        <v>1</v>
      </c>
      <c r="M36" s="85">
        <v>9</v>
      </c>
      <c r="N36" s="85">
        <v>34</v>
      </c>
      <c r="O36" s="85">
        <v>94</v>
      </c>
      <c r="Q36" s="85">
        <v>3</v>
      </c>
      <c r="R36" s="85">
        <v>15</v>
      </c>
      <c r="S36" s="85">
        <v>22</v>
      </c>
      <c r="T36" s="85">
        <v>3</v>
      </c>
      <c r="U36" s="85">
        <v>1</v>
      </c>
      <c r="V36" s="85">
        <v>32</v>
      </c>
      <c r="W36" s="85">
        <v>22</v>
      </c>
      <c r="X36" s="85">
        <v>12</v>
      </c>
      <c r="Y36" s="85">
        <v>22</v>
      </c>
      <c r="Z36" s="85">
        <v>3</v>
      </c>
      <c r="AA36" s="85">
        <v>26</v>
      </c>
    </row>
    <row r="37" spans="2:27" x14ac:dyDescent="0.2">
      <c r="C37" s="7" t="s">
        <v>34</v>
      </c>
      <c r="D37" s="85">
        <v>16</v>
      </c>
      <c r="E37" s="85">
        <v>16</v>
      </c>
      <c r="F37" s="85">
        <v>9</v>
      </c>
      <c r="G37" s="85">
        <v>26</v>
      </c>
      <c r="H37" s="85">
        <v>7</v>
      </c>
      <c r="I37" s="85">
        <v>2</v>
      </c>
      <c r="J37" s="85">
        <v>30</v>
      </c>
      <c r="K37" s="85">
        <v>40</v>
      </c>
      <c r="L37" s="85">
        <v>4</v>
      </c>
      <c r="N37" s="85">
        <v>104</v>
      </c>
      <c r="O37" s="85">
        <v>71</v>
      </c>
      <c r="Q37" s="85">
        <v>14</v>
      </c>
      <c r="R37" s="85">
        <v>16</v>
      </c>
      <c r="T37" s="85">
        <v>41</v>
      </c>
      <c r="U37" s="85">
        <v>4</v>
      </c>
      <c r="V37" s="85">
        <v>8</v>
      </c>
      <c r="W37" s="85">
        <v>4</v>
      </c>
      <c r="X37" s="85">
        <v>36</v>
      </c>
      <c r="Y37" s="85">
        <v>4</v>
      </c>
      <c r="Z37" s="85">
        <v>22</v>
      </c>
      <c r="AA37" s="85">
        <v>17</v>
      </c>
    </row>
    <row r="38" spans="2:27" x14ac:dyDescent="0.2">
      <c r="C38" s="7" t="s">
        <v>35</v>
      </c>
      <c r="H38" s="85">
        <v>2</v>
      </c>
      <c r="J38" s="85">
        <v>3</v>
      </c>
      <c r="N38" s="85">
        <v>12</v>
      </c>
      <c r="O38" s="85">
        <v>3</v>
      </c>
      <c r="Q38" s="85">
        <v>2</v>
      </c>
      <c r="R38" s="85">
        <v>1</v>
      </c>
      <c r="T38" s="85">
        <v>6</v>
      </c>
      <c r="V38" s="85">
        <v>2</v>
      </c>
      <c r="X38" s="85">
        <v>4</v>
      </c>
      <c r="Y38" s="85">
        <v>1</v>
      </c>
      <c r="AA38" s="85">
        <v>1</v>
      </c>
    </row>
    <row r="39" spans="2:27" x14ac:dyDescent="0.2">
      <c r="B39" s="67"/>
      <c r="C39" s="67" t="s">
        <v>36</v>
      </c>
      <c r="D39" s="78">
        <v>12</v>
      </c>
      <c r="E39" s="78">
        <v>17</v>
      </c>
      <c r="F39" s="78">
        <v>3</v>
      </c>
      <c r="G39" s="78">
        <v>28</v>
      </c>
      <c r="H39" s="78">
        <v>8</v>
      </c>
      <c r="I39" s="78"/>
      <c r="J39" s="78">
        <v>16</v>
      </c>
      <c r="K39" s="78">
        <v>27</v>
      </c>
      <c r="L39" s="78">
        <v>5</v>
      </c>
      <c r="M39" s="78">
        <v>2</v>
      </c>
      <c r="N39" s="78">
        <v>41</v>
      </c>
      <c r="O39" s="78">
        <v>43</v>
      </c>
      <c r="P39" s="78">
        <v>2</v>
      </c>
      <c r="Q39" s="78">
        <v>13</v>
      </c>
      <c r="R39" s="78">
        <v>14</v>
      </c>
      <c r="S39" s="78">
        <v>1</v>
      </c>
      <c r="T39" s="78">
        <v>13</v>
      </c>
      <c r="U39" s="78">
        <v>1</v>
      </c>
      <c r="V39" s="78">
        <v>1</v>
      </c>
      <c r="W39" s="78"/>
      <c r="X39" s="78">
        <v>32</v>
      </c>
      <c r="Y39" s="78">
        <v>14</v>
      </c>
      <c r="Z39" s="78">
        <v>9</v>
      </c>
      <c r="AA39" s="78">
        <v>18</v>
      </c>
    </row>
    <row r="40" spans="2:27" ht="13.5" thickBot="1" x14ac:dyDescent="0.25">
      <c r="B40" s="66"/>
      <c r="C40" s="66" t="s">
        <v>37</v>
      </c>
      <c r="D40" s="79">
        <v>2</v>
      </c>
      <c r="E40" s="79">
        <v>9</v>
      </c>
      <c r="F40" s="79">
        <v>2</v>
      </c>
      <c r="G40" s="79">
        <v>13</v>
      </c>
      <c r="H40" s="79">
        <v>3</v>
      </c>
      <c r="I40" s="79"/>
      <c r="J40" s="79">
        <v>2</v>
      </c>
      <c r="K40" s="79"/>
      <c r="L40" s="79"/>
      <c r="M40" s="79"/>
      <c r="N40" s="79">
        <v>16</v>
      </c>
      <c r="O40" s="79">
        <v>22</v>
      </c>
      <c r="P40" s="79"/>
      <c r="Q40" s="79">
        <v>5</v>
      </c>
      <c r="R40" s="79">
        <v>4</v>
      </c>
      <c r="S40" s="79">
        <v>1</v>
      </c>
      <c r="T40" s="79">
        <v>10</v>
      </c>
      <c r="U40" s="79">
        <v>1</v>
      </c>
      <c r="V40" s="79">
        <v>4</v>
      </c>
      <c r="W40" s="79">
        <v>2</v>
      </c>
      <c r="X40" s="79">
        <v>6</v>
      </c>
      <c r="Y40" s="79">
        <v>2</v>
      </c>
      <c r="Z40" s="79"/>
      <c r="AA40" s="79">
        <v>1</v>
      </c>
    </row>
  </sheetData>
  <mergeCells count="12">
    <mergeCell ref="Z5:AA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showGridLines="0" workbookViewId="0">
      <selection activeCell="X24" sqref="X24"/>
    </sheetView>
  </sheetViews>
  <sheetFormatPr baseColWidth="10" defaultRowHeight="15" x14ac:dyDescent="0.25"/>
  <cols>
    <col min="2" max="2" width="3.42578125" style="7" customWidth="1"/>
    <col min="3" max="3" width="55" style="7" customWidth="1"/>
    <col min="4" max="7" width="7.140625" style="85" customWidth="1"/>
    <col min="8" max="9" width="8.5703125" style="85" customWidth="1"/>
    <col min="10" max="21" width="7.140625" style="85" customWidth="1"/>
    <col min="22" max="23" width="8.5703125" style="85" customWidth="1"/>
    <col min="24" max="29" width="7.140625" style="85" customWidth="1"/>
  </cols>
  <sheetData>
    <row r="1" spans="1:1" ht="15.75" x14ac:dyDescent="0.25">
      <c r="A1" s="122" t="s">
        <v>1044</v>
      </c>
    </row>
    <row r="2" spans="1:1" ht="15.75" x14ac:dyDescent="0.25">
      <c r="A2" s="122" t="s">
        <v>1088</v>
      </c>
    </row>
  </sheetData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I29" sqref="I29"/>
    </sheetView>
  </sheetViews>
  <sheetFormatPr baseColWidth="10" defaultColWidth="11.42578125" defaultRowHeight="12.75" x14ac:dyDescent="0.2"/>
  <cols>
    <col min="1" max="1" width="11.42578125" style="7"/>
    <col min="2" max="2" width="5.42578125" style="7" customWidth="1"/>
    <col min="3" max="3" width="32" style="7" customWidth="1"/>
    <col min="4" max="9" width="11.42578125" style="85"/>
    <col min="10" max="16384" width="11.42578125" style="7"/>
  </cols>
  <sheetData>
    <row r="1" spans="1:13" ht="15.75" x14ac:dyDescent="0.25">
      <c r="A1" s="122" t="s">
        <v>1045</v>
      </c>
    </row>
    <row r="2" spans="1:13" ht="15.75" x14ac:dyDescent="0.25">
      <c r="A2" s="122" t="s">
        <v>1089</v>
      </c>
    </row>
    <row r="3" spans="1:13" ht="15.75" x14ac:dyDescent="0.25">
      <c r="A3" s="122" t="s">
        <v>1090</v>
      </c>
    </row>
    <row r="4" spans="1:13" ht="15.75" x14ac:dyDescent="0.25">
      <c r="A4" s="122"/>
    </row>
    <row r="6" spans="1:13" x14ac:dyDescent="0.2">
      <c r="B6" s="88"/>
      <c r="C6" s="133"/>
      <c r="D6" s="134"/>
      <c r="E6" s="134"/>
      <c r="F6" s="134"/>
      <c r="G6" s="134"/>
      <c r="H6" s="134"/>
      <c r="I6" s="134"/>
      <c r="J6" s="133"/>
      <c r="K6" s="67"/>
      <c r="L6" s="67"/>
      <c r="M6" s="67"/>
    </row>
    <row r="7" spans="1:13" ht="13.5" thickBot="1" x14ac:dyDescent="0.25">
      <c r="B7" s="88"/>
      <c r="C7" s="133"/>
      <c r="D7" s="134"/>
      <c r="E7" s="134"/>
      <c r="F7" s="134"/>
      <c r="G7" s="134"/>
      <c r="H7" s="134"/>
      <c r="I7" s="134"/>
      <c r="J7" s="133"/>
      <c r="K7" s="67"/>
      <c r="L7" s="67"/>
      <c r="M7" s="67"/>
    </row>
    <row r="8" spans="1:13" x14ac:dyDescent="0.2">
      <c r="B8" s="88"/>
      <c r="C8" s="133"/>
      <c r="D8" s="403" t="s">
        <v>7</v>
      </c>
      <c r="E8" s="403"/>
      <c r="F8" s="403" t="s">
        <v>6</v>
      </c>
      <c r="G8" s="403"/>
      <c r="H8" s="403" t="s">
        <v>5</v>
      </c>
      <c r="I8" s="403"/>
      <c r="J8" s="133"/>
      <c r="K8" s="67"/>
      <c r="L8" s="67"/>
      <c r="M8" s="67"/>
    </row>
    <row r="9" spans="1:13" ht="13.5" thickBot="1" x14ac:dyDescent="0.25">
      <c r="B9" s="88"/>
      <c r="C9" s="109"/>
      <c r="D9" s="70" t="s">
        <v>54</v>
      </c>
      <c r="E9" s="70" t="s">
        <v>73</v>
      </c>
      <c r="F9" s="70" t="s">
        <v>54</v>
      </c>
      <c r="G9" s="70" t="s">
        <v>73</v>
      </c>
      <c r="H9" s="70" t="s">
        <v>54</v>
      </c>
      <c r="I9" s="70" t="s">
        <v>413</v>
      </c>
      <c r="J9" s="133"/>
      <c r="K9" s="67"/>
      <c r="L9" s="67"/>
      <c r="M9" s="67"/>
    </row>
    <row r="10" spans="1:13" x14ac:dyDescent="0.2">
      <c r="B10" s="88"/>
      <c r="C10" s="133" t="s">
        <v>414</v>
      </c>
      <c r="D10" s="135">
        <f>217+292+341+1162</f>
        <v>2012</v>
      </c>
      <c r="E10" s="117">
        <f t="shared" ref="E10:E21" si="0">D10*100/H10</f>
        <v>70.795214637579164</v>
      </c>
      <c r="F10" s="135">
        <f>78+36+153+563</f>
        <v>830</v>
      </c>
      <c r="G10" s="117">
        <f t="shared" ref="G10:G21" si="1">F10*100/H10</f>
        <v>29.204785362420829</v>
      </c>
      <c r="H10" s="135">
        <f t="shared" ref="H10:H21" si="2">SUM(D10,F10)</f>
        <v>2842</v>
      </c>
      <c r="I10" s="117">
        <f t="shared" ref="I10:I21" si="3">H10*100/$H$21</f>
        <v>25.02421414105838</v>
      </c>
      <c r="J10" s="136"/>
      <c r="K10" s="67"/>
      <c r="L10" s="67"/>
      <c r="M10" s="67"/>
    </row>
    <row r="11" spans="1:13" x14ac:dyDescent="0.2">
      <c r="C11" s="7" t="s">
        <v>415</v>
      </c>
      <c r="D11" s="85">
        <f>109</f>
        <v>109</v>
      </c>
      <c r="E11" s="117">
        <f t="shared" si="0"/>
        <v>96.460176991150448</v>
      </c>
      <c r="F11" s="85">
        <f>4</f>
        <v>4</v>
      </c>
      <c r="G11" s="117">
        <f t="shared" si="1"/>
        <v>3.5398230088495577</v>
      </c>
      <c r="H11" s="135">
        <f t="shared" si="2"/>
        <v>113</v>
      </c>
      <c r="I11" s="117">
        <f t="shared" si="3"/>
        <v>0.99498106894426341</v>
      </c>
      <c r="J11" s="136"/>
      <c r="K11" s="67"/>
      <c r="L11" s="67"/>
      <c r="M11" s="67"/>
    </row>
    <row r="12" spans="1:13" x14ac:dyDescent="0.2">
      <c r="C12" s="133" t="s">
        <v>416</v>
      </c>
      <c r="D12" s="135">
        <f>139+109+199+412</f>
        <v>859</v>
      </c>
      <c r="E12" s="117">
        <f t="shared" si="0"/>
        <v>76.764968722073277</v>
      </c>
      <c r="F12" s="135">
        <f>62+15+126+57</f>
        <v>260</v>
      </c>
      <c r="G12" s="117">
        <f t="shared" si="1"/>
        <v>23.235031277926719</v>
      </c>
      <c r="H12" s="135">
        <f t="shared" si="2"/>
        <v>1119</v>
      </c>
      <c r="I12" s="117">
        <f t="shared" si="3"/>
        <v>9.8529541252091217</v>
      </c>
      <c r="J12" s="136"/>
      <c r="K12" s="67"/>
      <c r="L12" s="67"/>
      <c r="M12" s="67"/>
    </row>
    <row r="13" spans="1:13" x14ac:dyDescent="0.2">
      <c r="A13" s="42"/>
      <c r="B13" s="42"/>
      <c r="C13" s="133" t="s">
        <v>417</v>
      </c>
      <c r="D13" s="135">
        <v>62</v>
      </c>
      <c r="E13" s="117">
        <f t="shared" si="0"/>
        <v>68.131868131868131</v>
      </c>
      <c r="F13" s="135">
        <v>29</v>
      </c>
      <c r="G13" s="117">
        <f t="shared" si="1"/>
        <v>31.868131868131869</v>
      </c>
      <c r="H13" s="135">
        <f t="shared" si="2"/>
        <v>91</v>
      </c>
      <c r="I13" s="117">
        <f t="shared" si="3"/>
        <v>0.8012679404772387</v>
      </c>
      <c r="J13" s="136"/>
      <c r="K13" s="67"/>
      <c r="L13" s="67"/>
      <c r="M13" s="67"/>
    </row>
    <row r="14" spans="1:13" x14ac:dyDescent="0.2">
      <c r="A14" s="42"/>
      <c r="B14" s="42"/>
      <c r="C14" s="133" t="s">
        <v>418</v>
      </c>
      <c r="D14" s="135">
        <v>110</v>
      </c>
      <c r="E14" s="117">
        <f t="shared" si="0"/>
        <v>66.666666666666671</v>
      </c>
      <c r="F14" s="135">
        <v>55</v>
      </c>
      <c r="G14" s="117">
        <f t="shared" si="1"/>
        <v>33.333333333333336</v>
      </c>
      <c r="H14" s="135">
        <f t="shared" si="2"/>
        <v>165</v>
      </c>
      <c r="I14" s="117">
        <f t="shared" si="3"/>
        <v>1.4528484635026855</v>
      </c>
      <c r="J14" s="136"/>
      <c r="K14" s="67"/>
      <c r="L14" s="67"/>
      <c r="M14" s="67"/>
    </row>
    <row r="15" spans="1:13" x14ac:dyDescent="0.2">
      <c r="A15" s="42"/>
      <c r="B15" s="42"/>
      <c r="C15" s="133" t="s">
        <v>419</v>
      </c>
      <c r="D15" s="135">
        <v>501</v>
      </c>
      <c r="E15" s="117">
        <f t="shared" si="0"/>
        <v>32.239382239382238</v>
      </c>
      <c r="F15" s="135">
        <v>1053</v>
      </c>
      <c r="G15" s="117">
        <f t="shared" si="1"/>
        <v>67.760617760617762</v>
      </c>
      <c r="H15" s="135">
        <f t="shared" si="2"/>
        <v>1554</v>
      </c>
      <c r="I15" s="117">
        <f t="shared" si="3"/>
        <v>13.683190983534384</v>
      </c>
      <c r="J15" s="136"/>
      <c r="K15" s="67"/>
      <c r="L15" s="67"/>
      <c r="M15" s="67"/>
    </row>
    <row r="16" spans="1:13" x14ac:dyDescent="0.2">
      <c r="A16" s="42"/>
      <c r="B16" s="42"/>
      <c r="C16" s="133" t="s">
        <v>420</v>
      </c>
      <c r="D16" s="135">
        <v>755</v>
      </c>
      <c r="E16" s="117">
        <f t="shared" si="0"/>
        <v>48.212005108556831</v>
      </c>
      <c r="F16" s="135">
        <v>811</v>
      </c>
      <c r="G16" s="117">
        <f t="shared" si="1"/>
        <v>51.787994891443169</v>
      </c>
      <c r="H16" s="135">
        <f t="shared" si="2"/>
        <v>1566</v>
      </c>
      <c r="I16" s="117">
        <f t="shared" si="3"/>
        <v>13.788852689970943</v>
      </c>
      <c r="J16" s="136"/>
      <c r="K16" s="67"/>
      <c r="L16" s="67"/>
      <c r="M16" s="67"/>
    </row>
    <row r="17" spans="1:13" x14ac:dyDescent="0.2">
      <c r="A17" s="42"/>
      <c r="B17" s="42"/>
      <c r="C17" s="133" t="s">
        <v>421</v>
      </c>
      <c r="D17" s="135">
        <v>138</v>
      </c>
      <c r="E17" s="117">
        <f t="shared" si="0"/>
        <v>75.409836065573771</v>
      </c>
      <c r="F17" s="135">
        <v>45</v>
      </c>
      <c r="G17" s="117">
        <f t="shared" si="1"/>
        <v>24.590163934426229</v>
      </c>
      <c r="H17" s="135">
        <f t="shared" si="2"/>
        <v>183</v>
      </c>
      <c r="I17" s="117">
        <f t="shared" si="3"/>
        <v>1.611341023157524</v>
      </c>
      <c r="J17" s="136"/>
      <c r="K17" s="67"/>
      <c r="L17" s="67"/>
      <c r="M17" s="67"/>
    </row>
    <row r="18" spans="1:13" x14ac:dyDescent="0.2">
      <c r="A18" s="42"/>
      <c r="B18" s="42"/>
      <c r="C18" s="133" t="s">
        <v>422</v>
      </c>
      <c r="D18" s="135">
        <v>165</v>
      </c>
      <c r="E18" s="117">
        <f t="shared" si="0"/>
        <v>70.512820512820511</v>
      </c>
      <c r="F18" s="135">
        <v>69</v>
      </c>
      <c r="G18" s="117">
        <f t="shared" si="1"/>
        <v>29.487179487179485</v>
      </c>
      <c r="H18" s="135">
        <f t="shared" si="2"/>
        <v>234</v>
      </c>
      <c r="I18" s="117">
        <f t="shared" si="3"/>
        <v>2.0604032755128996</v>
      </c>
      <c r="J18" s="136"/>
      <c r="K18" s="67"/>
      <c r="L18" s="67"/>
      <c r="M18" s="67"/>
    </row>
    <row r="19" spans="1:13" x14ac:dyDescent="0.2">
      <c r="C19" s="133" t="s">
        <v>423</v>
      </c>
      <c r="D19" s="135">
        <v>555</v>
      </c>
      <c r="E19" s="117">
        <f t="shared" si="0"/>
        <v>45.679012345679013</v>
      </c>
      <c r="F19" s="135">
        <v>660</v>
      </c>
      <c r="G19" s="117">
        <f t="shared" si="1"/>
        <v>54.320987654320987</v>
      </c>
      <c r="H19" s="135">
        <f t="shared" si="2"/>
        <v>1215</v>
      </c>
      <c r="I19" s="117">
        <f t="shared" si="3"/>
        <v>10.698247776701594</v>
      </c>
      <c r="J19" s="136"/>
      <c r="K19" s="67"/>
      <c r="L19" s="67"/>
      <c r="M19" s="67"/>
    </row>
    <row r="20" spans="1:13" ht="13.5" thickBot="1" x14ac:dyDescent="0.25">
      <c r="C20" s="133" t="s">
        <v>424</v>
      </c>
      <c r="D20" s="135">
        <f>134+49+74+208+154+96+166+21</f>
        <v>902</v>
      </c>
      <c r="E20" s="117">
        <f t="shared" si="0"/>
        <v>39.64835164835165</v>
      </c>
      <c r="F20" s="135">
        <f>191+20+245+306+434+126+42+9</f>
        <v>1373</v>
      </c>
      <c r="G20" s="117">
        <f t="shared" si="1"/>
        <v>60.35164835164835</v>
      </c>
      <c r="H20" s="135">
        <f t="shared" si="2"/>
        <v>2275</v>
      </c>
      <c r="I20" s="117">
        <f t="shared" si="3"/>
        <v>20.031698511930969</v>
      </c>
      <c r="J20" s="136"/>
      <c r="K20" s="67"/>
      <c r="L20" s="67"/>
      <c r="M20" s="67"/>
    </row>
    <row r="21" spans="1:13" ht="13.5" thickBot="1" x14ac:dyDescent="0.25">
      <c r="B21" s="44" t="s">
        <v>5</v>
      </c>
      <c r="C21" s="110"/>
      <c r="D21" s="212">
        <f>SUM(D10:D20)</f>
        <v>6168</v>
      </c>
      <c r="E21" s="59">
        <f t="shared" si="0"/>
        <v>54.310117108391303</v>
      </c>
      <c r="F21" s="212">
        <f>SUM(F10:F20)</f>
        <v>5189</v>
      </c>
      <c r="G21" s="59">
        <f t="shared" si="1"/>
        <v>45.689882891608697</v>
      </c>
      <c r="H21" s="212">
        <f t="shared" si="2"/>
        <v>11357</v>
      </c>
      <c r="I21" s="137">
        <f t="shared" si="3"/>
        <v>100</v>
      </c>
      <c r="J21" s="136"/>
      <c r="K21" s="67"/>
      <c r="L21" s="67"/>
      <c r="M21" s="67"/>
    </row>
    <row r="22" spans="1:13" x14ac:dyDescent="0.2">
      <c r="C22" s="133"/>
      <c r="D22" s="134"/>
      <c r="E22" s="134"/>
      <c r="F22" s="134"/>
      <c r="G22" s="134"/>
      <c r="H22" s="134"/>
      <c r="I22" s="134"/>
      <c r="J22" s="136"/>
      <c r="K22" s="67"/>
      <c r="L22" s="67"/>
      <c r="M22" s="67"/>
    </row>
    <row r="23" spans="1:13" x14ac:dyDescent="0.2">
      <c r="C23" s="67"/>
      <c r="D23" s="78"/>
      <c r="E23" s="78"/>
      <c r="F23" s="78"/>
      <c r="G23" s="78"/>
      <c r="H23" s="78"/>
      <c r="I23" s="78"/>
      <c r="J23" s="67"/>
      <c r="K23" s="67"/>
      <c r="L23" s="67"/>
      <c r="M23" s="67"/>
    </row>
    <row r="24" spans="1:13" x14ac:dyDescent="0.2">
      <c r="C24" s="67"/>
      <c r="D24" s="78"/>
      <c r="E24" s="78"/>
      <c r="F24" s="78"/>
      <c r="G24" s="78"/>
      <c r="H24" s="78"/>
      <c r="I24" s="78"/>
      <c r="J24" s="67"/>
      <c r="K24" s="67"/>
      <c r="L24" s="67"/>
      <c r="M24" s="67"/>
    </row>
    <row r="25" spans="1:13" x14ac:dyDescent="0.2">
      <c r="C25" s="67"/>
      <c r="D25" s="78"/>
      <c r="E25" s="78"/>
      <c r="F25" s="78"/>
      <c r="G25" s="78"/>
      <c r="H25" s="78"/>
      <c r="I25" s="78"/>
      <c r="J25" s="67"/>
      <c r="K25" s="67"/>
      <c r="L25" s="67"/>
      <c r="M25" s="67"/>
    </row>
    <row r="26" spans="1:13" x14ac:dyDescent="0.2">
      <c r="C26" s="67"/>
      <c r="D26" s="78"/>
      <c r="E26" s="78"/>
      <c r="F26" s="78"/>
      <c r="G26" s="78"/>
      <c r="H26" s="78"/>
      <c r="I26" s="78"/>
      <c r="J26" s="67"/>
      <c r="K26" s="67"/>
      <c r="L26" s="67"/>
      <c r="M26" s="67"/>
    </row>
    <row r="27" spans="1:13" x14ac:dyDescent="0.2">
      <c r="C27" s="67"/>
      <c r="D27" s="78"/>
      <c r="E27" s="78"/>
      <c r="F27" s="78"/>
      <c r="G27" s="78"/>
      <c r="H27" s="78"/>
      <c r="I27" s="78"/>
      <c r="J27" s="67"/>
      <c r="K27" s="67"/>
      <c r="L27" s="67"/>
      <c r="M27" s="67"/>
    </row>
    <row r="30" spans="1:13" ht="14.25" customHeight="1" x14ac:dyDescent="0.2"/>
  </sheetData>
  <mergeCells count="3">
    <mergeCell ref="D8:E8"/>
    <mergeCell ref="F8:G8"/>
    <mergeCell ref="H8:I8"/>
  </mergeCells>
  <pageMargins left="0.7" right="0.7" top="0.75" bottom="0.75" header="0.3" footer="0.3"/>
  <pageSetup paperSize="9" orientation="portrait" horizontalDpi="200" verticalDpi="200" r:id="rId1"/>
  <ignoredErrors>
    <ignoredError sqref="E21" 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H19" sqref="H19"/>
    </sheetView>
  </sheetViews>
  <sheetFormatPr baseColWidth="10" defaultRowHeight="12.75" x14ac:dyDescent="0.2"/>
  <cols>
    <col min="1" max="1" width="11.42578125" style="7"/>
    <col min="2" max="2" width="4.28515625" style="7" customWidth="1"/>
    <col min="3" max="3" width="10.28515625" style="7" customWidth="1"/>
    <col min="4" max="7" width="13" style="85" customWidth="1"/>
    <col min="8" max="8" width="23.28515625" style="7" customWidth="1"/>
    <col min="9" max="9" width="11.42578125" style="7"/>
    <col min="10" max="10" width="13.140625" style="7" customWidth="1"/>
    <col min="11" max="251" width="11.42578125" style="7"/>
    <col min="252" max="252" width="4.28515625" style="7" customWidth="1"/>
    <col min="253" max="253" width="17.7109375" style="7" customWidth="1"/>
    <col min="254" max="254" width="7.140625" style="7" customWidth="1"/>
    <col min="255" max="255" width="14.28515625" style="7" customWidth="1"/>
    <col min="256" max="507" width="11.42578125" style="7"/>
    <col min="508" max="508" width="4.28515625" style="7" customWidth="1"/>
    <col min="509" max="509" width="17.7109375" style="7" customWidth="1"/>
    <col min="510" max="510" width="7.140625" style="7" customWidth="1"/>
    <col min="511" max="511" width="14.28515625" style="7" customWidth="1"/>
    <col min="512" max="763" width="11.42578125" style="7"/>
    <col min="764" max="764" width="4.28515625" style="7" customWidth="1"/>
    <col min="765" max="765" width="17.7109375" style="7" customWidth="1"/>
    <col min="766" max="766" width="7.140625" style="7" customWidth="1"/>
    <col min="767" max="767" width="14.28515625" style="7" customWidth="1"/>
    <col min="768" max="1019" width="11.42578125" style="7"/>
    <col min="1020" max="1020" width="4.28515625" style="7" customWidth="1"/>
    <col min="1021" max="1021" width="17.7109375" style="7" customWidth="1"/>
    <col min="1022" max="1022" width="7.140625" style="7" customWidth="1"/>
    <col min="1023" max="1023" width="14.28515625" style="7" customWidth="1"/>
    <col min="1024" max="1275" width="11.42578125" style="7"/>
    <col min="1276" max="1276" width="4.28515625" style="7" customWidth="1"/>
    <col min="1277" max="1277" width="17.7109375" style="7" customWidth="1"/>
    <col min="1278" max="1278" width="7.140625" style="7" customWidth="1"/>
    <col min="1279" max="1279" width="14.28515625" style="7" customWidth="1"/>
    <col min="1280" max="1531" width="11.42578125" style="7"/>
    <col min="1532" max="1532" width="4.28515625" style="7" customWidth="1"/>
    <col min="1533" max="1533" width="17.7109375" style="7" customWidth="1"/>
    <col min="1534" max="1534" width="7.140625" style="7" customWidth="1"/>
    <col min="1535" max="1535" width="14.28515625" style="7" customWidth="1"/>
    <col min="1536" max="1787" width="11.42578125" style="7"/>
    <col min="1788" max="1788" width="4.28515625" style="7" customWidth="1"/>
    <col min="1789" max="1789" width="17.7109375" style="7" customWidth="1"/>
    <col min="1790" max="1790" width="7.140625" style="7" customWidth="1"/>
    <col min="1791" max="1791" width="14.28515625" style="7" customWidth="1"/>
    <col min="1792" max="2043" width="11.42578125" style="7"/>
    <col min="2044" max="2044" width="4.28515625" style="7" customWidth="1"/>
    <col min="2045" max="2045" width="17.7109375" style="7" customWidth="1"/>
    <col min="2046" max="2046" width="7.140625" style="7" customWidth="1"/>
    <col min="2047" max="2047" width="14.28515625" style="7" customWidth="1"/>
    <col min="2048" max="2299" width="11.42578125" style="7"/>
    <col min="2300" max="2300" width="4.28515625" style="7" customWidth="1"/>
    <col min="2301" max="2301" width="17.7109375" style="7" customWidth="1"/>
    <col min="2302" max="2302" width="7.140625" style="7" customWidth="1"/>
    <col min="2303" max="2303" width="14.28515625" style="7" customWidth="1"/>
    <col min="2304" max="2555" width="11.42578125" style="7"/>
    <col min="2556" max="2556" width="4.28515625" style="7" customWidth="1"/>
    <col min="2557" max="2557" width="17.7109375" style="7" customWidth="1"/>
    <col min="2558" max="2558" width="7.140625" style="7" customWidth="1"/>
    <col min="2559" max="2559" width="14.28515625" style="7" customWidth="1"/>
    <col min="2560" max="2811" width="11.42578125" style="7"/>
    <col min="2812" max="2812" width="4.28515625" style="7" customWidth="1"/>
    <col min="2813" max="2813" width="17.7109375" style="7" customWidth="1"/>
    <col min="2814" max="2814" width="7.140625" style="7" customWidth="1"/>
    <col min="2815" max="2815" width="14.28515625" style="7" customWidth="1"/>
    <col min="2816" max="3067" width="11.42578125" style="7"/>
    <col min="3068" max="3068" width="4.28515625" style="7" customWidth="1"/>
    <col min="3069" max="3069" width="17.7109375" style="7" customWidth="1"/>
    <col min="3070" max="3070" width="7.140625" style="7" customWidth="1"/>
    <col min="3071" max="3071" width="14.28515625" style="7" customWidth="1"/>
    <col min="3072" max="3323" width="11.42578125" style="7"/>
    <col min="3324" max="3324" width="4.28515625" style="7" customWidth="1"/>
    <col min="3325" max="3325" width="17.7109375" style="7" customWidth="1"/>
    <col min="3326" max="3326" width="7.140625" style="7" customWidth="1"/>
    <col min="3327" max="3327" width="14.28515625" style="7" customWidth="1"/>
    <col min="3328" max="3579" width="11.42578125" style="7"/>
    <col min="3580" max="3580" width="4.28515625" style="7" customWidth="1"/>
    <col min="3581" max="3581" width="17.7109375" style="7" customWidth="1"/>
    <col min="3582" max="3582" width="7.140625" style="7" customWidth="1"/>
    <col min="3583" max="3583" width="14.28515625" style="7" customWidth="1"/>
    <col min="3584" max="3835" width="11.42578125" style="7"/>
    <col min="3836" max="3836" width="4.28515625" style="7" customWidth="1"/>
    <col min="3837" max="3837" width="17.7109375" style="7" customWidth="1"/>
    <col min="3838" max="3838" width="7.140625" style="7" customWidth="1"/>
    <col min="3839" max="3839" width="14.28515625" style="7" customWidth="1"/>
    <col min="3840" max="4091" width="11.42578125" style="7"/>
    <col min="4092" max="4092" width="4.28515625" style="7" customWidth="1"/>
    <col min="4093" max="4093" width="17.7109375" style="7" customWidth="1"/>
    <col min="4094" max="4094" width="7.140625" style="7" customWidth="1"/>
    <col min="4095" max="4095" width="14.28515625" style="7" customWidth="1"/>
    <col min="4096" max="4347" width="11.42578125" style="7"/>
    <col min="4348" max="4348" width="4.28515625" style="7" customWidth="1"/>
    <col min="4349" max="4349" width="17.7109375" style="7" customWidth="1"/>
    <col min="4350" max="4350" width="7.140625" style="7" customWidth="1"/>
    <col min="4351" max="4351" width="14.28515625" style="7" customWidth="1"/>
    <col min="4352" max="4603" width="11.42578125" style="7"/>
    <col min="4604" max="4604" width="4.28515625" style="7" customWidth="1"/>
    <col min="4605" max="4605" width="17.7109375" style="7" customWidth="1"/>
    <col min="4606" max="4606" width="7.140625" style="7" customWidth="1"/>
    <col min="4607" max="4607" width="14.28515625" style="7" customWidth="1"/>
    <col min="4608" max="4859" width="11.42578125" style="7"/>
    <col min="4860" max="4860" width="4.28515625" style="7" customWidth="1"/>
    <col min="4861" max="4861" width="17.7109375" style="7" customWidth="1"/>
    <col min="4862" max="4862" width="7.140625" style="7" customWidth="1"/>
    <col min="4863" max="4863" width="14.28515625" style="7" customWidth="1"/>
    <col min="4864" max="5115" width="11.42578125" style="7"/>
    <col min="5116" max="5116" width="4.28515625" style="7" customWidth="1"/>
    <col min="5117" max="5117" width="17.7109375" style="7" customWidth="1"/>
    <col min="5118" max="5118" width="7.140625" style="7" customWidth="1"/>
    <col min="5119" max="5119" width="14.28515625" style="7" customWidth="1"/>
    <col min="5120" max="5371" width="11.42578125" style="7"/>
    <col min="5372" max="5372" width="4.28515625" style="7" customWidth="1"/>
    <col min="5373" max="5373" width="17.7109375" style="7" customWidth="1"/>
    <col min="5374" max="5374" width="7.140625" style="7" customWidth="1"/>
    <col min="5375" max="5375" width="14.28515625" style="7" customWidth="1"/>
    <col min="5376" max="5627" width="11.42578125" style="7"/>
    <col min="5628" max="5628" width="4.28515625" style="7" customWidth="1"/>
    <col min="5629" max="5629" width="17.7109375" style="7" customWidth="1"/>
    <col min="5630" max="5630" width="7.140625" style="7" customWidth="1"/>
    <col min="5631" max="5631" width="14.28515625" style="7" customWidth="1"/>
    <col min="5632" max="5883" width="11.42578125" style="7"/>
    <col min="5884" max="5884" width="4.28515625" style="7" customWidth="1"/>
    <col min="5885" max="5885" width="17.7109375" style="7" customWidth="1"/>
    <col min="5886" max="5886" width="7.140625" style="7" customWidth="1"/>
    <col min="5887" max="5887" width="14.28515625" style="7" customWidth="1"/>
    <col min="5888" max="6139" width="11.42578125" style="7"/>
    <col min="6140" max="6140" width="4.28515625" style="7" customWidth="1"/>
    <col min="6141" max="6141" width="17.7109375" style="7" customWidth="1"/>
    <col min="6142" max="6142" width="7.140625" style="7" customWidth="1"/>
    <col min="6143" max="6143" width="14.28515625" style="7" customWidth="1"/>
    <col min="6144" max="6395" width="11.42578125" style="7"/>
    <col min="6396" max="6396" width="4.28515625" style="7" customWidth="1"/>
    <col min="6397" max="6397" width="17.7109375" style="7" customWidth="1"/>
    <col min="6398" max="6398" width="7.140625" style="7" customWidth="1"/>
    <col min="6399" max="6399" width="14.28515625" style="7" customWidth="1"/>
    <col min="6400" max="6651" width="11.42578125" style="7"/>
    <col min="6652" max="6652" width="4.28515625" style="7" customWidth="1"/>
    <col min="6653" max="6653" width="17.7109375" style="7" customWidth="1"/>
    <col min="6654" max="6654" width="7.140625" style="7" customWidth="1"/>
    <col min="6655" max="6655" width="14.28515625" style="7" customWidth="1"/>
    <col min="6656" max="6907" width="11.42578125" style="7"/>
    <col min="6908" max="6908" width="4.28515625" style="7" customWidth="1"/>
    <col min="6909" max="6909" width="17.7109375" style="7" customWidth="1"/>
    <col min="6910" max="6910" width="7.140625" style="7" customWidth="1"/>
    <col min="6911" max="6911" width="14.28515625" style="7" customWidth="1"/>
    <col min="6912" max="7163" width="11.42578125" style="7"/>
    <col min="7164" max="7164" width="4.28515625" style="7" customWidth="1"/>
    <col min="7165" max="7165" width="17.7109375" style="7" customWidth="1"/>
    <col min="7166" max="7166" width="7.140625" style="7" customWidth="1"/>
    <col min="7167" max="7167" width="14.28515625" style="7" customWidth="1"/>
    <col min="7168" max="7419" width="11.42578125" style="7"/>
    <col min="7420" max="7420" width="4.28515625" style="7" customWidth="1"/>
    <col min="7421" max="7421" width="17.7109375" style="7" customWidth="1"/>
    <col min="7422" max="7422" width="7.140625" style="7" customWidth="1"/>
    <col min="7423" max="7423" width="14.28515625" style="7" customWidth="1"/>
    <col min="7424" max="7675" width="11.42578125" style="7"/>
    <col min="7676" max="7676" width="4.28515625" style="7" customWidth="1"/>
    <col min="7677" max="7677" width="17.7109375" style="7" customWidth="1"/>
    <col min="7678" max="7678" width="7.140625" style="7" customWidth="1"/>
    <col min="7679" max="7679" width="14.28515625" style="7" customWidth="1"/>
    <col min="7680" max="7931" width="11.42578125" style="7"/>
    <col min="7932" max="7932" width="4.28515625" style="7" customWidth="1"/>
    <col min="7933" max="7933" width="17.7109375" style="7" customWidth="1"/>
    <col min="7934" max="7934" width="7.140625" style="7" customWidth="1"/>
    <col min="7935" max="7935" width="14.28515625" style="7" customWidth="1"/>
    <col min="7936" max="8187" width="11.42578125" style="7"/>
    <col min="8188" max="8188" width="4.28515625" style="7" customWidth="1"/>
    <col min="8189" max="8189" width="17.7109375" style="7" customWidth="1"/>
    <col min="8190" max="8190" width="7.140625" style="7" customWidth="1"/>
    <col min="8191" max="8191" width="14.28515625" style="7" customWidth="1"/>
    <col min="8192" max="8443" width="11.42578125" style="7"/>
    <col min="8444" max="8444" width="4.28515625" style="7" customWidth="1"/>
    <col min="8445" max="8445" width="17.7109375" style="7" customWidth="1"/>
    <col min="8446" max="8446" width="7.140625" style="7" customWidth="1"/>
    <col min="8447" max="8447" width="14.28515625" style="7" customWidth="1"/>
    <col min="8448" max="8699" width="11.42578125" style="7"/>
    <col min="8700" max="8700" width="4.28515625" style="7" customWidth="1"/>
    <col min="8701" max="8701" width="17.7109375" style="7" customWidth="1"/>
    <col min="8702" max="8702" width="7.140625" style="7" customWidth="1"/>
    <col min="8703" max="8703" width="14.28515625" style="7" customWidth="1"/>
    <col min="8704" max="8955" width="11.42578125" style="7"/>
    <col min="8956" max="8956" width="4.28515625" style="7" customWidth="1"/>
    <col min="8957" max="8957" width="17.7109375" style="7" customWidth="1"/>
    <col min="8958" max="8958" width="7.140625" style="7" customWidth="1"/>
    <col min="8959" max="8959" width="14.28515625" style="7" customWidth="1"/>
    <col min="8960" max="9211" width="11.42578125" style="7"/>
    <col min="9212" max="9212" width="4.28515625" style="7" customWidth="1"/>
    <col min="9213" max="9213" width="17.7109375" style="7" customWidth="1"/>
    <col min="9214" max="9214" width="7.140625" style="7" customWidth="1"/>
    <col min="9215" max="9215" width="14.28515625" style="7" customWidth="1"/>
    <col min="9216" max="9467" width="11.42578125" style="7"/>
    <col min="9468" max="9468" width="4.28515625" style="7" customWidth="1"/>
    <col min="9469" max="9469" width="17.7109375" style="7" customWidth="1"/>
    <col min="9470" max="9470" width="7.140625" style="7" customWidth="1"/>
    <col min="9471" max="9471" width="14.28515625" style="7" customWidth="1"/>
    <col min="9472" max="9723" width="11.42578125" style="7"/>
    <col min="9724" max="9724" width="4.28515625" style="7" customWidth="1"/>
    <col min="9725" max="9725" width="17.7109375" style="7" customWidth="1"/>
    <col min="9726" max="9726" width="7.140625" style="7" customWidth="1"/>
    <col min="9727" max="9727" width="14.28515625" style="7" customWidth="1"/>
    <col min="9728" max="9979" width="11.42578125" style="7"/>
    <col min="9980" max="9980" width="4.28515625" style="7" customWidth="1"/>
    <col min="9981" max="9981" width="17.7109375" style="7" customWidth="1"/>
    <col min="9982" max="9982" width="7.140625" style="7" customWidth="1"/>
    <col min="9983" max="9983" width="14.28515625" style="7" customWidth="1"/>
    <col min="9984" max="10235" width="11.42578125" style="7"/>
    <col min="10236" max="10236" width="4.28515625" style="7" customWidth="1"/>
    <col min="10237" max="10237" width="17.7109375" style="7" customWidth="1"/>
    <col min="10238" max="10238" width="7.140625" style="7" customWidth="1"/>
    <col min="10239" max="10239" width="14.28515625" style="7" customWidth="1"/>
    <col min="10240" max="10491" width="11.42578125" style="7"/>
    <col min="10492" max="10492" width="4.28515625" style="7" customWidth="1"/>
    <col min="10493" max="10493" width="17.7109375" style="7" customWidth="1"/>
    <col min="10494" max="10494" width="7.140625" style="7" customWidth="1"/>
    <col min="10495" max="10495" width="14.28515625" style="7" customWidth="1"/>
    <col min="10496" max="10747" width="11.42578125" style="7"/>
    <col min="10748" max="10748" width="4.28515625" style="7" customWidth="1"/>
    <col min="10749" max="10749" width="17.7109375" style="7" customWidth="1"/>
    <col min="10750" max="10750" width="7.140625" style="7" customWidth="1"/>
    <col min="10751" max="10751" width="14.28515625" style="7" customWidth="1"/>
    <col min="10752" max="11003" width="11.42578125" style="7"/>
    <col min="11004" max="11004" width="4.28515625" style="7" customWidth="1"/>
    <col min="11005" max="11005" width="17.7109375" style="7" customWidth="1"/>
    <col min="11006" max="11006" width="7.140625" style="7" customWidth="1"/>
    <col min="11007" max="11007" width="14.28515625" style="7" customWidth="1"/>
    <col min="11008" max="11259" width="11.42578125" style="7"/>
    <col min="11260" max="11260" width="4.28515625" style="7" customWidth="1"/>
    <col min="11261" max="11261" width="17.7109375" style="7" customWidth="1"/>
    <col min="11262" max="11262" width="7.140625" style="7" customWidth="1"/>
    <col min="11263" max="11263" width="14.28515625" style="7" customWidth="1"/>
    <col min="11264" max="11515" width="11.42578125" style="7"/>
    <col min="11516" max="11516" width="4.28515625" style="7" customWidth="1"/>
    <col min="11517" max="11517" width="17.7109375" style="7" customWidth="1"/>
    <col min="11518" max="11518" width="7.140625" style="7" customWidth="1"/>
    <col min="11519" max="11519" width="14.28515625" style="7" customWidth="1"/>
    <col min="11520" max="11771" width="11.42578125" style="7"/>
    <col min="11772" max="11772" width="4.28515625" style="7" customWidth="1"/>
    <col min="11773" max="11773" width="17.7109375" style="7" customWidth="1"/>
    <col min="11774" max="11774" width="7.140625" style="7" customWidth="1"/>
    <col min="11775" max="11775" width="14.28515625" style="7" customWidth="1"/>
    <col min="11776" max="12027" width="11.42578125" style="7"/>
    <col min="12028" max="12028" width="4.28515625" style="7" customWidth="1"/>
    <col min="12029" max="12029" width="17.7109375" style="7" customWidth="1"/>
    <col min="12030" max="12030" width="7.140625" style="7" customWidth="1"/>
    <col min="12031" max="12031" width="14.28515625" style="7" customWidth="1"/>
    <col min="12032" max="12283" width="11.42578125" style="7"/>
    <col min="12284" max="12284" width="4.28515625" style="7" customWidth="1"/>
    <col min="12285" max="12285" width="17.7109375" style="7" customWidth="1"/>
    <col min="12286" max="12286" width="7.140625" style="7" customWidth="1"/>
    <col min="12287" max="12287" width="14.28515625" style="7" customWidth="1"/>
    <col min="12288" max="12539" width="11.42578125" style="7"/>
    <col min="12540" max="12540" width="4.28515625" style="7" customWidth="1"/>
    <col min="12541" max="12541" width="17.7109375" style="7" customWidth="1"/>
    <col min="12542" max="12542" width="7.140625" style="7" customWidth="1"/>
    <col min="12543" max="12543" width="14.28515625" style="7" customWidth="1"/>
    <col min="12544" max="12795" width="11.42578125" style="7"/>
    <col min="12796" max="12796" width="4.28515625" style="7" customWidth="1"/>
    <col min="12797" max="12797" width="17.7109375" style="7" customWidth="1"/>
    <col min="12798" max="12798" width="7.140625" style="7" customWidth="1"/>
    <col min="12799" max="12799" width="14.28515625" style="7" customWidth="1"/>
    <col min="12800" max="13051" width="11.42578125" style="7"/>
    <col min="13052" max="13052" width="4.28515625" style="7" customWidth="1"/>
    <col min="13053" max="13053" width="17.7109375" style="7" customWidth="1"/>
    <col min="13054" max="13054" width="7.140625" style="7" customWidth="1"/>
    <col min="13055" max="13055" width="14.28515625" style="7" customWidth="1"/>
    <col min="13056" max="13307" width="11.42578125" style="7"/>
    <col min="13308" max="13308" width="4.28515625" style="7" customWidth="1"/>
    <col min="13309" max="13309" width="17.7109375" style="7" customWidth="1"/>
    <col min="13310" max="13310" width="7.140625" style="7" customWidth="1"/>
    <col min="13311" max="13311" width="14.28515625" style="7" customWidth="1"/>
    <col min="13312" max="13563" width="11.42578125" style="7"/>
    <col min="13564" max="13564" width="4.28515625" style="7" customWidth="1"/>
    <col min="13565" max="13565" width="17.7109375" style="7" customWidth="1"/>
    <col min="13566" max="13566" width="7.140625" style="7" customWidth="1"/>
    <col min="13567" max="13567" width="14.28515625" style="7" customWidth="1"/>
    <col min="13568" max="13819" width="11.42578125" style="7"/>
    <col min="13820" max="13820" width="4.28515625" style="7" customWidth="1"/>
    <col min="13821" max="13821" width="17.7109375" style="7" customWidth="1"/>
    <col min="13822" max="13822" width="7.140625" style="7" customWidth="1"/>
    <col min="13823" max="13823" width="14.28515625" style="7" customWidth="1"/>
    <col min="13824" max="14075" width="11.42578125" style="7"/>
    <col min="14076" max="14076" width="4.28515625" style="7" customWidth="1"/>
    <col min="14077" max="14077" width="17.7109375" style="7" customWidth="1"/>
    <col min="14078" max="14078" width="7.140625" style="7" customWidth="1"/>
    <col min="14079" max="14079" width="14.28515625" style="7" customWidth="1"/>
    <col min="14080" max="14331" width="11.42578125" style="7"/>
    <col min="14332" max="14332" width="4.28515625" style="7" customWidth="1"/>
    <col min="14333" max="14333" width="17.7109375" style="7" customWidth="1"/>
    <col min="14334" max="14334" width="7.140625" style="7" customWidth="1"/>
    <col min="14335" max="14335" width="14.28515625" style="7" customWidth="1"/>
    <col min="14336" max="14587" width="11.42578125" style="7"/>
    <col min="14588" max="14588" width="4.28515625" style="7" customWidth="1"/>
    <col min="14589" max="14589" width="17.7109375" style="7" customWidth="1"/>
    <col min="14590" max="14590" width="7.140625" style="7" customWidth="1"/>
    <col min="14591" max="14591" width="14.28515625" style="7" customWidth="1"/>
    <col min="14592" max="14843" width="11.42578125" style="7"/>
    <col min="14844" max="14844" width="4.28515625" style="7" customWidth="1"/>
    <col min="14845" max="14845" width="17.7109375" style="7" customWidth="1"/>
    <col min="14846" max="14846" width="7.140625" style="7" customWidth="1"/>
    <col min="14847" max="14847" width="14.28515625" style="7" customWidth="1"/>
    <col min="14848" max="15099" width="11.42578125" style="7"/>
    <col min="15100" max="15100" width="4.28515625" style="7" customWidth="1"/>
    <col min="15101" max="15101" width="17.7109375" style="7" customWidth="1"/>
    <col min="15102" max="15102" width="7.140625" style="7" customWidth="1"/>
    <col min="15103" max="15103" width="14.28515625" style="7" customWidth="1"/>
    <col min="15104" max="15355" width="11.42578125" style="7"/>
    <col min="15356" max="15356" width="4.28515625" style="7" customWidth="1"/>
    <col min="15357" max="15357" width="17.7109375" style="7" customWidth="1"/>
    <col min="15358" max="15358" width="7.140625" style="7" customWidth="1"/>
    <col min="15359" max="15359" width="14.28515625" style="7" customWidth="1"/>
    <col min="15360" max="15611" width="11.42578125" style="7"/>
    <col min="15612" max="15612" width="4.28515625" style="7" customWidth="1"/>
    <col min="15613" max="15613" width="17.7109375" style="7" customWidth="1"/>
    <col min="15614" max="15614" width="7.140625" style="7" customWidth="1"/>
    <col min="15615" max="15615" width="14.28515625" style="7" customWidth="1"/>
    <col min="15616" max="15867" width="11.42578125" style="7"/>
    <col min="15868" max="15868" width="4.28515625" style="7" customWidth="1"/>
    <col min="15869" max="15869" width="17.7109375" style="7" customWidth="1"/>
    <col min="15870" max="15870" width="7.140625" style="7" customWidth="1"/>
    <col min="15871" max="15871" width="14.28515625" style="7" customWidth="1"/>
    <col min="15872" max="16123" width="11.42578125" style="7"/>
    <col min="16124" max="16124" width="4.28515625" style="7" customWidth="1"/>
    <col min="16125" max="16125" width="17.7109375" style="7" customWidth="1"/>
    <col min="16126" max="16126" width="7.140625" style="7" customWidth="1"/>
    <col min="16127" max="16127" width="14.28515625" style="7" customWidth="1"/>
    <col min="16128" max="16384" width="11.42578125" style="7"/>
  </cols>
  <sheetData>
    <row r="1" spans="1:7" ht="15.75" x14ac:dyDescent="0.25">
      <c r="A1" s="122" t="s">
        <v>1045</v>
      </c>
    </row>
    <row r="2" spans="1:7" ht="15.75" x14ac:dyDescent="0.25">
      <c r="A2" s="122" t="s">
        <v>1089</v>
      </c>
    </row>
    <row r="3" spans="1:7" ht="15.75" x14ac:dyDescent="0.25">
      <c r="A3" s="122" t="s">
        <v>1091</v>
      </c>
      <c r="G3" s="138"/>
    </row>
    <row r="4" spans="1:7" x14ac:dyDescent="0.2">
      <c r="F4" s="78"/>
    </row>
    <row r="5" spans="1:7" x14ac:dyDescent="0.2">
      <c r="F5" s="78"/>
    </row>
    <row r="6" spans="1:7" ht="13.5" thickBot="1" x14ac:dyDescent="0.25">
      <c r="D6" s="79"/>
      <c r="E6" s="79"/>
      <c r="F6" s="78"/>
    </row>
    <row r="7" spans="1:7" ht="13.5" thickBot="1" x14ac:dyDescent="0.25">
      <c r="C7" s="66"/>
      <c r="D7" s="226" t="s">
        <v>54</v>
      </c>
      <c r="E7" s="226" t="s">
        <v>1092</v>
      </c>
      <c r="F7" s="78"/>
    </row>
    <row r="8" spans="1:7" x14ac:dyDescent="0.2">
      <c r="C8" s="7" t="s">
        <v>241</v>
      </c>
      <c r="D8" s="80">
        <v>7553</v>
      </c>
      <c r="E8" s="84">
        <v>38.675815453940295</v>
      </c>
      <c r="F8" s="78"/>
    </row>
    <row r="9" spans="1:7" x14ac:dyDescent="0.2">
      <c r="C9" s="7" t="s">
        <v>240</v>
      </c>
      <c r="D9" s="80">
        <v>1629</v>
      </c>
      <c r="E9" s="84">
        <v>80.964214711729625</v>
      </c>
      <c r="F9" s="78"/>
    </row>
    <row r="10" spans="1:7" x14ac:dyDescent="0.2">
      <c r="C10" s="7" t="s">
        <v>239</v>
      </c>
      <c r="D10" s="80">
        <v>1285</v>
      </c>
      <c r="E10" s="84">
        <v>49.72910216718266</v>
      </c>
      <c r="F10" s="78"/>
    </row>
    <row r="11" spans="1:7" ht="13.5" thickBot="1" x14ac:dyDescent="0.25">
      <c r="C11" s="66" t="s">
        <v>238</v>
      </c>
      <c r="D11" s="81">
        <v>890</v>
      </c>
      <c r="E11" s="26">
        <v>42.280285035629454</v>
      </c>
      <c r="F11" s="78"/>
    </row>
    <row r="13" spans="1:7" x14ac:dyDescent="0.2">
      <c r="C13" s="123"/>
    </row>
    <row r="14" spans="1:7" x14ac:dyDescent="0.2">
      <c r="A14" s="85"/>
      <c r="B14" s="85"/>
      <c r="C14" s="85"/>
      <c r="E14" s="7"/>
      <c r="F14" s="7"/>
      <c r="G14" s="7"/>
    </row>
    <row r="15" spans="1:7" x14ac:dyDescent="0.2">
      <c r="A15" s="78"/>
      <c r="B15" s="78"/>
      <c r="C15" s="78"/>
      <c r="D15" s="78"/>
      <c r="E15" s="67"/>
      <c r="F15" s="7"/>
      <c r="G15" s="7"/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E41" sqref="E41"/>
    </sheetView>
  </sheetViews>
  <sheetFormatPr baseColWidth="10" defaultColWidth="11.42578125" defaultRowHeight="12.75" x14ac:dyDescent="0.2"/>
  <cols>
    <col min="1" max="1" width="11.42578125" style="7"/>
    <col min="2" max="2" width="5.42578125" style="7" customWidth="1"/>
    <col min="3" max="3" width="32" style="7" customWidth="1"/>
    <col min="4" max="9" width="11.42578125" style="85"/>
    <col min="10" max="16384" width="11.42578125" style="7"/>
  </cols>
  <sheetData>
    <row r="1" spans="1:13" ht="15.75" x14ac:dyDescent="0.25">
      <c r="A1" s="122" t="s">
        <v>1047</v>
      </c>
    </row>
    <row r="2" spans="1:13" ht="15.75" x14ac:dyDescent="0.25">
      <c r="A2" s="122" t="s">
        <v>1046</v>
      </c>
    </row>
    <row r="3" spans="1:13" ht="15.75" x14ac:dyDescent="0.25">
      <c r="A3" s="122" t="s">
        <v>1048</v>
      </c>
    </row>
    <row r="4" spans="1:13" ht="15.75" x14ac:dyDescent="0.25">
      <c r="A4" s="122"/>
    </row>
    <row r="5" spans="1:13" x14ac:dyDescent="0.2">
      <c r="C5" s="67"/>
      <c r="D5" s="78"/>
      <c r="E5" s="78"/>
      <c r="F5" s="78"/>
      <c r="G5" s="78"/>
      <c r="H5" s="78"/>
      <c r="I5" s="78"/>
      <c r="J5" s="67"/>
      <c r="K5" s="67"/>
      <c r="L5" s="67"/>
      <c r="M5" s="67"/>
    </row>
    <row r="6" spans="1:13" x14ac:dyDescent="0.2">
      <c r="C6" s="67"/>
      <c r="D6" s="78"/>
      <c r="E6" s="78"/>
      <c r="F6" s="78"/>
      <c r="G6" s="78"/>
      <c r="H6" s="78"/>
      <c r="I6" s="78"/>
      <c r="J6" s="67"/>
      <c r="K6" s="67"/>
      <c r="L6" s="67"/>
      <c r="M6" s="67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I30" sqref="I30"/>
    </sheetView>
  </sheetViews>
  <sheetFormatPr baseColWidth="10" defaultColWidth="9.140625" defaultRowHeight="12.75" x14ac:dyDescent="0.2"/>
  <cols>
    <col min="1" max="1" width="9.140625" style="42"/>
    <col min="2" max="2" width="5.42578125" style="42" customWidth="1"/>
    <col min="3" max="3" width="54.140625" style="42" customWidth="1"/>
    <col min="4" max="8" width="9.140625" style="42" customWidth="1"/>
    <col min="9" max="9" width="50" style="42" customWidth="1"/>
    <col min="10" max="257" width="9.140625" style="42"/>
    <col min="258" max="258" width="9.140625" style="42" customWidth="1"/>
    <col min="259" max="259" width="54.140625" style="42" customWidth="1"/>
    <col min="260" max="264" width="9.140625" style="42" customWidth="1"/>
    <col min="265" max="265" width="50" style="42" customWidth="1"/>
    <col min="266" max="513" width="9.140625" style="42"/>
    <col min="514" max="514" width="9.140625" style="42" customWidth="1"/>
    <col min="515" max="515" width="54.140625" style="42" customWidth="1"/>
    <col min="516" max="520" width="9.140625" style="42" customWidth="1"/>
    <col min="521" max="521" width="50" style="42" customWidth="1"/>
    <col min="522" max="769" width="9.140625" style="42"/>
    <col min="770" max="770" width="9.140625" style="42" customWidth="1"/>
    <col min="771" max="771" width="54.140625" style="42" customWidth="1"/>
    <col min="772" max="776" width="9.140625" style="42" customWidth="1"/>
    <col min="777" max="777" width="50" style="42" customWidth="1"/>
    <col min="778" max="1025" width="9.140625" style="42"/>
    <col min="1026" max="1026" width="9.140625" style="42" customWidth="1"/>
    <col min="1027" max="1027" width="54.140625" style="42" customWidth="1"/>
    <col min="1028" max="1032" width="9.140625" style="42" customWidth="1"/>
    <col min="1033" max="1033" width="50" style="42" customWidth="1"/>
    <col min="1034" max="1281" width="9.140625" style="42"/>
    <col min="1282" max="1282" width="9.140625" style="42" customWidth="1"/>
    <col min="1283" max="1283" width="54.140625" style="42" customWidth="1"/>
    <col min="1284" max="1288" width="9.140625" style="42" customWidth="1"/>
    <col min="1289" max="1289" width="50" style="42" customWidth="1"/>
    <col min="1290" max="1537" width="9.140625" style="42"/>
    <col min="1538" max="1538" width="9.140625" style="42" customWidth="1"/>
    <col min="1539" max="1539" width="54.140625" style="42" customWidth="1"/>
    <col min="1540" max="1544" width="9.140625" style="42" customWidth="1"/>
    <col min="1545" max="1545" width="50" style="42" customWidth="1"/>
    <col min="1546" max="1793" width="9.140625" style="42"/>
    <col min="1794" max="1794" width="9.140625" style="42" customWidth="1"/>
    <col min="1795" max="1795" width="54.140625" style="42" customWidth="1"/>
    <col min="1796" max="1800" width="9.140625" style="42" customWidth="1"/>
    <col min="1801" max="1801" width="50" style="42" customWidth="1"/>
    <col min="1802" max="2049" width="9.140625" style="42"/>
    <col min="2050" max="2050" width="9.140625" style="42" customWidth="1"/>
    <col min="2051" max="2051" width="54.140625" style="42" customWidth="1"/>
    <col min="2052" max="2056" width="9.140625" style="42" customWidth="1"/>
    <col min="2057" max="2057" width="50" style="42" customWidth="1"/>
    <col min="2058" max="2305" width="9.140625" style="42"/>
    <col min="2306" max="2306" width="9.140625" style="42" customWidth="1"/>
    <col min="2307" max="2307" width="54.140625" style="42" customWidth="1"/>
    <col min="2308" max="2312" width="9.140625" style="42" customWidth="1"/>
    <col min="2313" max="2313" width="50" style="42" customWidth="1"/>
    <col min="2314" max="2561" width="9.140625" style="42"/>
    <col min="2562" max="2562" width="9.140625" style="42" customWidth="1"/>
    <col min="2563" max="2563" width="54.140625" style="42" customWidth="1"/>
    <col min="2564" max="2568" width="9.140625" style="42" customWidth="1"/>
    <col min="2569" max="2569" width="50" style="42" customWidth="1"/>
    <col min="2570" max="2817" width="9.140625" style="42"/>
    <col min="2818" max="2818" width="9.140625" style="42" customWidth="1"/>
    <col min="2819" max="2819" width="54.140625" style="42" customWidth="1"/>
    <col min="2820" max="2824" width="9.140625" style="42" customWidth="1"/>
    <col min="2825" max="2825" width="50" style="42" customWidth="1"/>
    <col min="2826" max="3073" width="9.140625" style="42"/>
    <col min="3074" max="3074" width="9.140625" style="42" customWidth="1"/>
    <col min="3075" max="3075" width="54.140625" style="42" customWidth="1"/>
    <col min="3076" max="3080" width="9.140625" style="42" customWidth="1"/>
    <col min="3081" max="3081" width="50" style="42" customWidth="1"/>
    <col min="3082" max="3329" width="9.140625" style="42"/>
    <col min="3330" max="3330" width="9.140625" style="42" customWidth="1"/>
    <col min="3331" max="3331" width="54.140625" style="42" customWidth="1"/>
    <col min="3332" max="3336" width="9.140625" style="42" customWidth="1"/>
    <col min="3337" max="3337" width="50" style="42" customWidth="1"/>
    <col min="3338" max="3585" width="9.140625" style="42"/>
    <col min="3586" max="3586" width="9.140625" style="42" customWidth="1"/>
    <col min="3587" max="3587" width="54.140625" style="42" customWidth="1"/>
    <col min="3588" max="3592" width="9.140625" style="42" customWidth="1"/>
    <col min="3593" max="3593" width="50" style="42" customWidth="1"/>
    <col min="3594" max="3841" width="9.140625" style="42"/>
    <col min="3842" max="3842" width="9.140625" style="42" customWidth="1"/>
    <col min="3843" max="3843" width="54.140625" style="42" customWidth="1"/>
    <col min="3844" max="3848" width="9.140625" style="42" customWidth="1"/>
    <col min="3849" max="3849" width="50" style="42" customWidth="1"/>
    <col min="3850" max="4097" width="9.140625" style="42"/>
    <col min="4098" max="4098" width="9.140625" style="42" customWidth="1"/>
    <col min="4099" max="4099" width="54.140625" style="42" customWidth="1"/>
    <col min="4100" max="4104" width="9.140625" style="42" customWidth="1"/>
    <col min="4105" max="4105" width="50" style="42" customWidth="1"/>
    <col min="4106" max="4353" width="9.140625" style="42"/>
    <col min="4354" max="4354" width="9.140625" style="42" customWidth="1"/>
    <col min="4355" max="4355" width="54.140625" style="42" customWidth="1"/>
    <col min="4356" max="4360" width="9.140625" style="42" customWidth="1"/>
    <col min="4361" max="4361" width="50" style="42" customWidth="1"/>
    <col min="4362" max="4609" width="9.140625" style="42"/>
    <col min="4610" max="4610" width="9.140625" style="42" customWidth="1"/>
    <col min="4611" max="4611" width="54.140625" style="42" customWidth="1"/>
    <col min="4612" max="4616" width="9.140625" style="42" customWidth="1"/>
    <col min="4617" max="4617" width="50" style="42" customWidth="1"/>
    <col min="4618" max="4865" width="9.140625" style="42"/>
    <col min="4866" max="4866" width="9.140625" style="42" customWidth="1"/>
    <col min="4867" max="4867" width="54.140625" style="42" customWidth="1"/>
    <col min="4868" max="4872" width="9.140625" style="42" customWidth="1"/>
    <col min="4873" max="4873" width="50" style="42" customWidth="1"/>
    <col min="4874" max="5121" width="9.140625" style="42"/>
    <col min="5122" max="5122" width="9.140625" style="42" customWidth="1"/>
    <col min="5123" max="5123" width="54.140625" style="42" customWidth="1"/>
    <col min="5124" max="5128" width="9.140625" style="42" customWidth="1"/>
    <col min="5129" max="5129" width="50" style="42" customWidth="1"/>
    <col min="5130" max="5377" width="9.140625" style="42"/>
    <col min="5378" max="5378" width="9.140625" style="42" customWidth="1"/>
    <col min="5379" max="5379" width="54.140625" style="42" customWidth="1"/>
    <col min="5380" max="5384" width="9.140625" style="42" customWidth="1"/>
    <col min="5385" max="5385" width="50" style="42" customWidth="1"/>
    <col min="5386" max="5633" width="9.140625" style="42"/>
    <col min="5634" max="5634" width="9.140625" style="42" customWidth="1"/>
    <col min="5635" max="5635" width="54.140625" style="42" customWidth="1"/>
    <col min="5636" max="5640" width="9.140625" style="42" customWidth="1"/>
    <col min="5641" max="5641" width="50" style="42" customWidth="1"/>
    <col min="5642" max="5889" width="9.140625" style="42"/>
    <col min="5890" max="5890" width="9.140625" style="42" customWidth="1"/>
    <col min="5891" max="5891" width="54.140625" style="42" customWidth="1"/>
    <col min="5892" max="5896" width="9.140625" style="42" customWidth="1"/>
    <col min="5897" max="5897" width="50" style="42" customWidth="1"/>
    <col min="5898" max="6145" width="9.140625" style="42"/>
    <col min="6146" max="6146" width="9.140625" style="42" customWidth="1"/>
    <col min="6147" max="6147" width="54.140625" style="42" customWidth="1"/>
    <col min="6148" max="6152" width="9.140625" style="42" customWidth="1"/>
    <col min="6153" max="6153" width="50" style="42" customWidth="1"/>
    <col min="6154" max="6401" width="9.140625" style="42"/>
    <col min="6402" max="6402" width="9.140625" style="42" customWidth="1"/>
    <col min="6403" max="6403" width="54.140625" style="42" customWidth="1"/>
    <col min="6404" max="6408" width="9.140625" style="42" customWidth="1"/>
    <col min="6409" max="6409" width="50" style="42" customWidth="1"/>
    <col min="6410" max="6657" width="9.140625" style="42"/>
    <col min="6658" max="6658" width="9.140625" style="42" customWidth="1"/>
    <col min="6659" max="6659" width="54.140625" style="42" customWidth="1"/>
    <col min="6660" max="6664" width="9.140625" style="42" customWidth="1"/>
    <col min="6665" max="6665" width="50" style="42" customWidth="1"/>
    <col min="6666" max="6913" width="9.140625" style="42"/>
    <col min="6914" max="6914" width="9.140625" style="42" customWidth="1"/>
    <col min="6915" max="6915" width="54.140625" style="42" customWidth="1"/>
    <col min="6916" max="6920" width="9.140625" style="42" customWidth="1"/>
    <col min="6921" max="6921" width="50" style="42" customWidth="1"/>
    <col min="6922" max="7169" width="9.140625" style="42"/>
    <col min="7170" max="7170" width="9.140625" style="42" customWidth="1"/>
    <col min="7171" max="7171" width="54.140625" style="42" customWidth="1"/>
    <col min="7172" max="7176" width="9.140625" style="42" customWidth="1"/>
    <col min="7177" max="7177" width="50" style="42" customWidth="1"/>
    <col min="7178" max="7425" width="9.140625" style="42"/>
    <col min="7426" max="7426" width="9.140625" style="42" customWidth="1"/>
    <col min="7427" max="7427" width="54.140625" style="42" customWidth="1"/>
    <col min="7428" max="7432" width="9.140625" style="42" customWidth="1"/>
    <col min="7433" max="7433" width="50" style="42" customWidth="1"/>
    <col min="7434" max="7681" width="9.140625" style="42"/>
    <col min="7682" max="7682" width="9.140625" style="42" customWidth="1"/>
    <col min="7683" max="7683" width="54.140625" style="42" customWidth="1"/>
    <col min="7684" max="7688" width="9.140625" style="42" customWidth="1"/>
    <col min="7689" max="7689" width="50" style="42" customWidth="1"/>
    <col min="7690" max="7937" width="9.140625" style="42"/>
    <col min="7938" max="7938" width="9.140625" style="42" customWidth="1"/>
    <col min="7939" max="7939" width="54.140625" style="42" customWidth="1"/>
    <col min="7940" max="7944" width="9.140625" style="42" customWidth="1"/>
    <col min="7945" max="7945" width="50" style="42" customWidth="1"/>
    <col min="7946" max="8193" width="9.140625" style="42"/>
    <col min="8194" max="8194" width="9.140625" style="42" customWidth="1"/>
    <col min="8195" max="8195" width="54.140625" style="42" customWidth="1"/>
    <col min="8196" max="8200" width="9.140625" style="42" customWidth="1"/>
    <col min="8201" max="8201" width="50" style="42" customWidth="1"/>
    <col min="8202" max="8449" width="9.140625" style="42"/>
    <col min="8450" max="8450" width="9.140625" style="42" customWidth="1"/>
    <col min="8451" max="8451" width="54.140625" style="42" customWidth="1"/>
    <col min="8452" max="8456" width="9.140625" style="42" customWidth="1"/>
    <col min="8457" max="8457" width="50" style="42" customWidth="1"/>
    <col min="8458" max="8705" width="9.140625" style="42"/>
    <col min="8706" max="8706" width="9.140625" style="42" customWidth="1"/>
    <col min="8707" max="8707" width="54.140625" style="42" customWidth="1"/>
    <col min="8708" max="8712" width="9.140625" style="42" customWidth="1"/>
    <col min="8713" max="8713" width="50" style="42" customWidth="1"/>
    <col min="8714" max="8961" width="9.140625" style="42"/>
    <col min="8962" max="8962" width="9.140625" style="42" customWidth="1"/>
    <col min="8963" max="8963" width="54.140625" style="42" customWidth="1"/>
    <col min="8964" max="8968" width="9.140625" style="42" customWidth="1"/>
    <col min="8969" max="8969" width="50" style="42" customWidth="1"/>
    <col min="8970" max="9217" width="9.140625" style="42"/>
    <col min="9218" max="9218" width="9.140625" style="42" customWidth="1"/>
    <col min="9219" max="9219" width="54.140625" style="42" customWidth="1"/>
    <col min="9220" max="9224" width="9.140625" style="42" customWidth="1"/>
    <col min="9225" max="9225" width="50" style="42" customWidth="1"/>
    <col min="9226" max="9473" width="9.140625" style="42"/>
    <col min="9474" max="9474" width="9.140625" style="42" customWidth="1"/>
    <col min="9475" max="9475" width="54.140625" style="42" customWidth="1"/>
    <col min="9476" max="9480" width="9.140625" style="42" customWidth="1"/>
    <col min="9481" max="9481" width="50" style="42" customWidth="1"/>
    <col min="9482" max="9729" width="9.140625" style="42"/>
    <col min="9730" max="9730" width="9.140625" style="42" customWidth="1"/>
    <col min="9731" max="9731" width="54.140625" style="42" customWidth="1"/>
    <col min="9732" max="9736" width="9.140625" style="42" customWidth="1"/>
    <col min="9737" max="9737" width="50" style="42" customWidth="1"/>
    <col min="9738" max="9985" width="9.140625" style="42"/>
    <col min="9986" max="9986" width="9.140625" style="42" customWidth="1"/>
    <col min="9987" max="9987" width="54.140625" style="42" customWidth="1"/>
    <col min="9988" max="9992" width="9.140625" style="42" customWidth="1"/>
    <col min="9993" max="9993" width="50" style="42" customWidth="1"/>
    <col min="9994" max="10241" width="9.140625" style="42"/>
    <col min="10242" max="10242" width="9.140625" style="42" customWidth="1"/>
    <col min="10243" max="10243" width="54.140625" style="42" customWidth="1"/>
    <col min="10244" max="10248" width="9.140625" style="42" customWidth="1"/>
    <col min="10249" max="10249" width="50" style="42" customWidth="1"/>
    <col min="10250" max="10497" width="9.140625" style="42"/>
    <col min="10498" max="10498" width="9.140625" style="42" customWidth="1"/>
    <col min="10499" max="10499" width="54.140625" style="42" customWidth="1"/>
    <col min="10500" max="10504" width="9.140625" style="42" customWidth="1"/>
    <col min="10505" max="10505" width="50" style="42" customWidth="1"/>
    <col min="10506" max="10753" width="9.140625" style="42"/>
    <col min="10754" max="10754" width="9.140625" style="42" customWidth="1"/>
    <col min="10755" max="10755" width="54.140625" style="42" customWidth="1"/>
    <col min="10756" max="10760" width="9.140625" style="42" customWidth="1"/>
    <col min="10761" max="10761" width="50" style="42" customWidth="1"/>
    <col min="10762" max="11009" width="9.140625" style="42"/>
    <col min="11010" max="11010" width="9.140625" style="42" customWidth="1"/>
    <col min="11011" max="11011" width="54.140625" style="42" customWidth="1"/>
    <col min="11012" max="11016" width="9.140625" style="42" customWidth="1"/>
    <col min="11017" max="11017" width="50" style="42" customWidth="1"/>
    <col min="11018" max="11265" width="9.140625" style="42"/>
    <col min="11266" max="11266" width="9.140625" style="42" customWidth="1"/>
    <col min="11267" max="11267" width="54.140625" style="42" customWidth="1"/>
    <col min="11268" max="11272" width="9.140625" style="42" customWidth="1"/>
    <col min="11273" max="11273" width="50" style="42" customWidth="1"/>
    <col min="11274" max="11521" width="9.140625" style="42"/>
    <col min="11522" max="11522" width="9.140625" style="42" customWidth="1"/>
    <col min="11523" max="11523" width="54.140625" style="42" customWidth="1"/>
    <col min="11524" max="11528" width="9.140625" style="42" customWidth="1"/>
    <col min="11529" max="11529" width="50" style="42" customWidth="1"/>
    <col min="11530" max="11777" width="9.140625" style="42"/>
    <col min="11778" max="11778" width="9.140625" style="42" customWidth="1"/>
    <col min="11779" max="11779" width="54.140625" style="42" customWidth="1"/>
    <col min="11780" max="11784" width="9.140625" style="42" customWidth="1"/>
    <col min="11785" max="11785" width="50" style="42" customWidth="1"/>
    <col min="11786" max="12033" width="9.140625" style="42"/>
    <col min="12034" max="12034" width="9.140625" style="42" customWidth="1"/>
    <col min="12035" max="12035" width="54.140625" style="42" customWidth="1"/>
    <col min="12036" max="12040" width="9.140625" style="42" customWidth="1"/>
    <col min="12041" max="12041" width="50" style="42" customWidth="1"/>
    <col min="12042" max="12289" width="9.140625" style="42"/>
    <col min="12290" max="12290" width="9.140625" style="42" customWidth="1"/>
    <col min="12291" max="12291" width="54.140625" style="42" customWidth="1"/>
    <col min="12292" max="12296" width="9.140625" style="42" customWidth="1"/>
    <col min="12297" max="12297" width="50" style="42" customWidth="1"/>
    <col min="12298" max="12545" width="9.140625" style="42"/>
    <col min="12546" max="12546" width="9.140625" style="42" customWidth="1"/>
    <col min="12547" max="12547" width="54.140625" style="42" customWidth="1"/>
    <col min="12548" max="12552" width="9.140625" style="42" customWidth="1"/>
    <col min="12553" max="12553" width="50" style="42" customWidth="1"/>
    <col min="12554" max="12801" width="9.140625" style="42"/>
    <col min="12802" max="12802" width="9.140625" style="42" customWidth="1"/>
    <col min="12803" max="12803" width="54.140625" style="42" customWidth="1"/>
    <col min="12804" max="12808" width="9.140625" style="42" customWidth="1"/>
    <col min="12809" max="12809" width="50" style="42" customWidth="1"/>
    <col min="12810" max="13057" width="9.140625" style="42"/>
    <col min="13058" max="13058" width="9.140625" style="42" customWidth="1"/>
    <col min="13059" max="13059" width="54.140625" style="42" customWidth="1"/>
    <col min="13060" max="13064" width="9.140625" style="42" customWidth="1"/>
    <col min="13065" max="13065" width="50" style="42" customWidth="1"/>
    <col min="13066" max="13313" width="9.140625" style="42"/>
    <col min="13314" max="13314" width="9.140625" style="42" customWidth="1"/>
    <col min="13315" max="13315" width="54.140625" style="42" customWidth="1"/>
    <col min="13316" max="13320" width="9.140625" style="42" customWidth="1"/>
    <col min="13321" max="13321" width="50" style="42" customWidth="1"/>
    <col min="13322" max="13569" width="9.140625" style="42"/>
    <col min="13570" max="13570" width="9.140625" style="42" customWidth="1"/>
    <col min="13571" max="13571" width="54.140625" style="42" customWidth="1"/>
    <col min="13572" max="13576" width="9.140625" style="42" customWidth="1"/>
    <col min="13577" max="13577" width="50" style="42" customWidth="1"/>
    <col min="13578" max="13825" width="9.140625" style="42"/>
    <col min="13826" max="13826" width="9.140625" style="42" customWidth="1"/>
    <col min="13827" max="13827" width="54.140625" style="42" customWidth="1"/>
    <col min="13828" max="13832" width="9.140625" style="42" customWidth="1"/>
    <col min="13833" max="13833" width="50" style="42" customWidth="1"/>
    <col min="13834" max="14081" width="9.140625" style="42"/>
    <col min="14082" max="14082" width="9.140625" style="42" customWidth="1"/>
    <col min="14083" max="14083" width="54.140625" style="42" customWidth="1"/>
    <col min="14084" max="14088" width="9.140625" style="42" customWidth="1"/>
    <col min="14089" max="14089" width="50" style="42" customWidth="1"/>
    <col min="14090" max="14337" width="9.140625" style="42"/>
    <col min="14338" max="14338" width="9.140625" style="42" customWidth="1"/>
    <col min="14339" max="14339" width="54.140625" style="42" customWidth="1"/>
    <col min="14340" max="14344" width="9.140625" style="42" customWidth="1"/>
    <col min="14345" max="14345" width="50" style="42" customWidth="1"/>
    <col min="14346" max="14593" width="9.140625" style="42"/>
    <col min="14594" max="14594" width="9.140625" style="42" customWidth="1"/>
    <col min="14595" max="14595" width="54.140625" style="42" customWidth="1"/>
    <col min="14596" max="14600" width="9.140625" style="42" customWidth="1"/>
    <col min="14601" max="14601" width="50" style="42" customWidth="1"/>
    <col min="14602" max="14849" width="9.140625" style="42"/>
    <col min="14850" max="14850" width="9.140625" style="42" customWidth="1"/>
    <col min="14851" max="14851" width="54.140625" style="42" customWidth="1"/>
    <col min="14852" max="14856" width="9.140625" style="42" customWidth="1"/>
    <col min="14857" max="14857" width="50" style="42" customWidth="1"/>
    <col min="14858" max="15105" width="9.140625" style="42"/>
    <col min="15106" max="15106" width="9.140625" style="42" customWidth="1"/>
    <col min="15107" max="15107" width="54.140625" style="42" customWidth="1"/>
    <col min="15108" max="15112" width="9.140625" style="42" customWidth="1"/>
    <col min="15113" max="15113" width="50" style="42" customWidth="1"/>
    <col min="15114" max="15361" width="9.140625" style="42"/>
    <col min="15362" max="15362" width="9.140625" style="42" customWidth="1"/>
    <col min="15363" max="15363" width="54.140625" style="42" customWidth="1"/>
    <col min="15364" max="15368" width="9.140625" style="42" customWidth="1"/>
    <col min="15369" max="15369" width="50" style="42" customWidth="1"/>
    <col min="15370" max="15617" width="9.140625" style="42"/>
    <col min="15618" max="15618" width="9.140625" style="42" customWidth="1"/>
    <col min="15619" max="15619" width="54.140625" style="42" customWidth="1"/>
    <col min="15620" max="15624" width="9.140625" style="42" customWidth="1"/>
    <col min="15625" max="15625" width="50" style="42" customWidth="1"/>
    <col min="15626" max="15873" width="9.140625" style="42"/>
    <col min="15874" max="15874" width="9.140625" style="42" customWidth="1"/>
    <col min="15875" max="15875" width="54.140625" style="42" customWidth="1"/>
    <col min="15876" max="15880" width="9.140625" style="42" customWidth="1"/>
    <col min="15881" max="15881" width="50" style="42" customWidth="1"/>
    <col min="15882" max="16129" width="9.140625" style="42"/>
    <col min="16130" max="16130" width="9.140625" style="42" customWidth="1"/>
    <col min="16131" max="16131" width="54.140625" style="42" customWidth="1"/>
    <col min="16132" max="16136" width="9.140625" style="42" customWidth="1"/>
    <col min="16137" max="16137" width="50" style="42" customWidth="1"/>
    <col min="16138" max="16384" width="9.140625" style="42"/>
  </cols>
  <sheetData>
    <row r="1" spans="1:10" ht="15.75" x14ac:dyDescent="0.25">
      <c r="A1" s="122" t="s">
        <v>1045</v>
      </c>
      <c r="D1" s="63"/>
    </row>
    <row r="2" spans="1:10" ht="15.75" x14ac:dyDescent="0.25">
      <c r="A2" s="122" t="s">
        <v>1093</v>
      </c>
      <c r="D2" s="63"/>
    </row>
    <row r="3" spans="1:10" x14ac:dyDescent="0.2">
      <c r="A3" s="88"/>
      <c r="D3" s="63"/>
    </row>
    <row r="4" spans="1:10" x14ac:dyDescent="0.2">
      <c r="D4" s="63"/>
    </row>
    <row r="5" spans="1:10" x14ac:dyDescent="0.2">
      <c r="D5" s="63"/>
    </row>
    <row r="6" spans="1:10" ht="13.5" thickBot="1" x14ac:dyDescent="0.25">
      <c r="D6" s="63"/>
    </row>
    <row r="7" spans="1:10" ht="13.5" thickBot="1" x14ac:dyDescent="0.25">
      <c r="B7" s="133"/>
      <c r="C7" s="133"/>
      <c r="D7" s="213" t="s">
        <v>54</v>
      </c>
      <c r="E7" s="133"/>
      <c r="F7" s="133"/>
    </row>
    <row r="8" spans="1:10" ht="13.5" thickBot="1" x14ac:dyDescent="0.25">
      <c r="B8" s="110" t="s">
        <v>425</v>
      </c>
      <c r="C8" s="44"/>
      <c r="D8" s="139">
        <v>22</v>
      </c>
      <c r="E8" s="133"/>
      <c r="F8" s="133"/>
    </row>
    <row r="9" spans="1:10" ht="13.5" thickBot="1" x14ac:dyDescent="0.25">
      <c r="B9" s="110" t="s">
        <v>426</v>
      </c>
      <c r="C9" s="110"/>
      <c r="D9" s="139">
        <v>10</v>
      </c>
      <c r="I9" s="7"/>
      <c r="J9" s="7"/>
    </row>
    <row r="10" spans="1:10" ht="13.5" thickBot="1" x14ac:dyDescent="0.25">
      <c r="B10" s="110" t="s">
        <v>427</v>
      </c>
      <c r="C10" s="110"/>
      <c r="D10" s="139"/>
      <c r="I10" s="7"/>
      <c r="J10" s="7"/>
    </row>
    <row r="11" spans="1:10" x14ac:dyDescent="0.2">
      <c r="C11" s="42" t="s">
        <v>428</v>
      </c>
      <c r="D11" s="63">
        <v>235</v>
      </c>
      <c r="I11" s="7"/>
      <c r="J11" s="7"/>
    </row>
    <row r="12" spans="1:10" x14ac:dyDescent="0.2">
      <c r="C12" s="42" t="s">
        <v>429</v>
      </c>
      <c r="D12" s="63">
        <v>44</v>
      </c>
      <c r="I12" s="7"/>
      <c r="J12" s="7"/>
    </row>
    <row r="13" spans="1:10" x14ac:dyDescent="0.2">
      <c r="C13" s="42" t="s">
        <v>430</v>
      </c>
      <c r="D13" s="61">
        <v>1707</v>
      </c>
      <c r="I13" s="7"/>
      <c r="J13" s="7"/>
    </row>
    <row r="14" spans="1:10" ht="13.5" thickBot="1" x14ac:dyDescent="0.25">
      <c r="C14" s="42" t="s">
        <v>431</v>
      </c>
      <c r="D14" s="63">
        <v>621</v>
      </c>
      <c r="I14" s="7"/>
      <c r="J14" s="7"/>
    </row>
    <row r="15" spans="1:10" ht="13.5" thickBot="1" x14ac:dyDescent="0.25">
      <c r="B15" s="110" t="s">
        <v>432</v>
      </c>
      <c r="C15" s="110"/>
      <c r="D15" s="139"/>
    </row>
    <row r="16" spans="1:10" x14ac:dyDescent="0.2">
      <c r="C16" s="42" t="s">
        <v>433</v>
      </c>
      <c r="D16" s="63"/>
    </row>
    <row r="17" spans="2:4" x14ac:dyDescent="0.2">
      <c r="C17" s="42" t="s">
        <v>434</v>
      </c>
      <c r="D17" s="63">
        <v>17</v>
      </c>
    </row>
    <row r="18" spans="2:4" x14ac:dyDescent="0.2">
      <c r="C18" s="42" t="s">
        <v>435</v>
      </c>
      <c r="D18" s="63"/>
    </row>
    <row r="19" spans="2:4" ht="13.5" thickBot="1" x14ac:dyDescent="0.25">
      <c r="C19" s="42" t="s">
        <v>436</v>
      </c>
      <c r="D19" s="63">
        <v>53</v>
      </c>
    </row>
    <row r="20" spans="2:4" ht="13.5" thickBot="1" x14ac:dyDescent="0.25">
      <c r="B20" s="110" t="s">
        <v>437</v>
      </c>
      <c r="C20" s="110"/>
      <c r="D20" s="139"/>
    </row>
    <row r="21" spans="2:4" x14ac:dyDescent="0.2">
      <c r="C21" s="42" t="s">
        <v>438</v>
      </c>
      <c r="D21" s="63">
        <v>71</v>
      </c>
    </row>
    <row r="22" spans="2:4" x14ac:dyDescent="0.2">
      <c r="C22" s="42" t="s">
        <v>439</v>
      </c>
      <c r="D22" s="63">
        <v>1041</v>
      </c>
    </row>
    <row r="23" spans="2:4" x14ac:dyDescent="0.2">
      <c r="C23" s="42" t="s">
        <v>716</v>
      </c>
      <c r="D23" s="63">
        <v>91</v>
      </c>
    </row>
    <row r="24" spans="2:4" x14ac:dyDescent="0.2">
      <c r="C24" s="42" t="s">
        <v>440</v>
      </c>
      <c r="D24" s="63">
        <v>38</v>
      </c>
    </row>
    <row r="25" spans="2:4" x14ac:dyDescent="0.2">
      <c r="C25" s="42" t="s">
        <v>441</v>
      </c>
      <c r="D25" s="61">
        <v>2454</v>
      </c>
    </row>
    <row r="26" spans="2:4" x14ac:dyDescent="0.2">
      <c r="C26" s="42" t="s">
        <v>442</v>
      </c>
      <c r="D26" s="61">
        <v>4934</v>
      </c>
    </row>
    <row r="27" spans="2:4" x14ac:dyDescent="0.2">
      <c r="C27" s="42" t="s">
        <v>443</v>
      </c>
      <c r="D27" s="63">
        <v>11</v>
      </c>
    </row>
    <row r="28" spans="2:4" ht="13.5" thickBot="1" x14ac:dyDescent="0.25">
      <c r="B28" s="109"/>
      <c r="C28" s="109" t="s">
        <v>444</v>
      </c>
      <c r="D28" s="140">
        <v>19</v>
      </c>
    </row>
    <row r="29" spans="2:4" x14ac:dyDescent="0.2">
      <c r="D29" s="63"/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topLeftCell="A49" workbookViewId="0">
      <selection activeCell="C73" sqref="C73:D74"/>
    </sheetView>
  </sheetViews>
  <sheetFormatPr baseColWidth="10" defaultRowHeight="15" x14ac:dyDescent="0.25"/>
  <cols>
    <col min="1" max="1" width="11.42578125" style="19"/>
    <col min="2" max="2" width="11.42578125" style="7"/>
    <col min="3" max="3" width="8.42578125" style="42" customWidth="1"/>
    <col min="4" max="4" width="63.42578125" style="42" customWidth="1"/>
    <col min="5" max="16" width="4.7109375" style="61" customWidth="1"/>
    <col min="17" max="18" width="5.28515625" style="61" customWidth="1"/>
    <col min="19" max="20" width="6.7109375" style="247" customWidth="1"/>
    <col min="21" max="16384" width="11.42578125" style="7"/>
  </cols>
  <sheetData>
    <row r="1" spans="1:20" ht="15.75" x14ac:dyDescent="0.25">
      <c r="A1" s="122" t="s">
        <v>1049</v>
      </c>
    </row>
    <row r="2" spans="1:20" ht="15.75" x14ac:dyDescent="0.25">
      <c r="A2" s="122" t="s">
        <v>1051</v>
      </c>
    </row>
    <row r="3" spans="1:20" ht="15.75" x14ac:dyDescent="0.25">
      <c r="A3" s="122" t="s">
        <v>1094</v>
      </c>
    </row>
    <row r="5" spans="1:20" ht="15.75" thickBot="1" x14ac:dyDescent="0.3"/>
    <row r="6" spans="1:20" ht="15.75" customHeight="1" thickBot="1" x14ac:dyDescent="0.3">
      <c r="E6" s="440" t="s">
        <v>741</v>
      </c>
      <c r="F6" s="430"/>
      <c r="G6" s="430"/>
      <c r="H6" s="430"/>
      <c r="I6" s="430"/>
      <c r="J6" s="430"/>
      <c r="K6" s="430"/>
      <c r="L6" s="441"/>
      <c r="M6" s="430" t="s">
        <v>742</v>
      </c>
      <c r="N6" s="430"/>
      <c r="O6" s="430"/>
      <c r="P6" s="441"/>
      <c r="Q6" s="431" t="s">
        <v>445</v>
      </c>
      <c r="R6" s="431"/>
      <c r="S6" s="431"/>
      <c r="T6" s="442"/>
    </row>
    <row r="7" spans="1:20" ht="15.75" customHeight="1" thickBot="1" x14ac:dyDescent="0.3">
      <c r="E7" s="440" t="s">
        <v>446</v>
      </c>
      <c r="F7" s="430"/>
      <c r="G7" s="430" t="s">
        <v>447</v>
      </c>
      <c r="H7" s="430"/>
      <c r="I7" s="430" t="s">
        <v>448</v>
      </c>
      <c r="J7" s="430"/>
      <c r="K7" s="430" t="s">
        <v>449</v>
      </c>
      <c r="L7" s="441"/>
      <c r="M7" s="430" t="s">
        <v>504</v>
      </c>
      <c r="N7" s="430"/>
      <c r="O7" s="430" t="s">
        <v>450</v>
      </c>
      <c r="P7" s="441"/>
      <c r="Q7" s="430" t="s">
        <v>5</v>
      </c>
      <c r="R7" s="430"/>
      <c r="S7" s="438" t="s">
        <v>451</v>
      </c>
      <c r="T7" s="439"/>
    </row>
    <row r="8" spans="1:20" ht="15.75" thickBot="1" x14ac:dyDescent="0.3">
      <c r="D8" s="109"/>
      <c r="E8" s="248" t="s">
        <v>51</v>
      </c>
      <c r="F8" s="249" t="s">
        <v>52</v>
      </c>
      <c r="G8" s="249" t="s">
        <v>51</v>
      </c>
      <c r="H8" s="249" t="s">
        <v>52</v>
      </c>
      <c r="I8" s="249" t="s">
        <v>51</v>
      </c>
      <c r="J8" s="249" t="s">
        <v>52</v>
      </c>
      <c r="K8" s="249" t="s">
        <v>51</v>
      </c>
      <c r="L8" s="250" t="s">
        <v>52</v>
      </c>
      <c r="M8" s="249" t="s">
        <v>51</v>
      </c>
      <c r="N8" s="249" t="s">
        <v>52</v>
      </c>
      <c r="O8" s="249" t="s">
        <v>51</v>
      </c>
      <c r="P8" s="250" t="s">
        <v>52</v>
      </c>
      <c r="Q8" s="249" t="s">
        <v>51</v>
      </c>
      <c r="R8" s="249" t="s">
        <v>52</v>
      </c>
      <c r="S8" s="251" t="s">
        <v>51</v>
      </c>
      <c r="T8" s="252" t="s">
        <v>52</v>
      </c>
    </row>
    <row r="9" spans="1:20" ht="15" customHeight="1" x14ac:dyDescent="0.25">
      <c r="C9" s="433" t="s">
        <v>539</v>
      </c>
      <c r="D9" s="253" t="s">
        <v>473</v>
      </c>
      <c r="E9" s="254">
        <v>1</v>
      </c>
      <c r="F9" s="255">
        <v>4</v>
      </c>
      <c r="G9" s="255"/>
      <c r="H9" s="255"/>
      <c r="I9" s="255">
        <v>1</v>
      </c>
      <c r="J9" s="255">
        <v>11</v>
      </c>
      <c r="K9" s="255"/>
      <c r="L9" s="256"/>
      <c r="M9" s="255"/>
      <c r="N9" s="255">
        <v>1</v>
      </c>
      <c r="O9" s="255"/>
      <c r="P9" s="256"/>
      <c r="Q9" s="255">
        <v>2</v>
      </c>
      <c r="R9" s="255">
        <v>16</v>
      </c>
      <c r="S9" s="257">
        <v>2</v>
      </c>
      <c r="T9" s="258">
        <v>16</v>
      </c>
    </row>
    <row r="10" spans="1:20" ht="25.5" x14ac:dyDescent="0.25">
      <c r="C10" s="434"/>
      <c r="D10" s="259" t="s">
        <v>496</v>
      </c>
      <c r="E10" s="260">
        <v>1</v>
      </c>
      <c r="F10" s="83">
        <v>2</v>
      </c>
      <c r="G10" s="83"/>
      <c r="H10" s="83"/>
      <c r="I10" s="83">
        <v>1</v>
      </c>
      <c r="J10" s="83">
        <v>6</v>
      </c>
      <c r="K10" s="83"/>
      <c r="L10" s="261"/>
      <c r="M10" s="83">
        <v>4</v>
      </c>
      <c r="N10" s="83"/>
      <c r="O10" s="83">
        <v>9</v>
      </c>
      <c r="P10" s="261">
        <v>4</v>
      </c>
      <c r="Q10" s="83">
        <v>15</v>
      </c>
      <c r="R10" s="83">
        <v>12</v>
      </c>
      <c r="S10" s="262">
        <v>10.5</v>
      </c>
      <c r="T10" s="263">
        <v>9.75</v>
      </c>
    </row>
    <row r="11" spans="1:20" x14ac:dyDescent="0.25">
      <c r="C11" s="434"/>
      <c r="D11" s="259" t="s">
        <v>497</v>
      </c>
      <c r="E11" s="260">
        <v>1</v>
      </c>
      <c r="F11" s="83">
        <v>2</v>
      </c>
      <c r="G11" s="83"/>
      <c r="H11" s="83"/>
      <c r="I11" s="83">
        <v>5</v>
      </c>
      <c r="J11" s="83">
        <v>4</v>
      </c>
      <c r="K11" s="83"/>
      <c r="L11" s="261"/>
      <c r="M11" s="83">
        <v>1</v>
      </c>
      <c r="N11" s="83">
        <v>1</v>
      </c>
      <c r="O11" s="83">
        <v>4</v>
      </c>
      <c r="P11" s="261">
        <v>5</v>
      </c>
      <c r="Q11" s="83">
        <v>11</v>
      </c>
      <c r="R11" s="83">
        <v>12</v>
      </c>
      <c r="S11" s="262">
        <v>8.5</v>
      </c>
      <c r="T11" s="263">
        <v>10</v>
      </c>
    </row>
    <row r="12" spans="1:20" x14ac:dyDescent="0.25">
      <c r="C12" s="434"/>
      <c r="D12" s="259" t="s">
        <v>498</v>
      </c>
      <c r="E12" s="260">
        <v>8</v>
      </c>
      <c r="F12" s="83">
        <v>10</v>
      </c>
      <c r="G12" s="83">
        <v>3</v>
      </c>
      <c r="H12" s="83"/>
      <c r="I12" s="83">
        <v>10</v>
      </c>
      <c r="J12" s="83">
        <v>8</v>
      </c>
      <c r="K12" s="83"/>
      <c r="L12" s="261"/>
      <c r="M12" s="83">
        <v>4</v>
      </c>
      <c r="N12" s="83">
        <v>2</v>
      </c>
      <c r="O12" s="83">
        <v>2</v>
      </c>
      <c r="P12" s="261">
        <v>1</v>
      </c>
      <c r="Q12" s="83">
        <v>27</v>
      </c>
      <c r="R12" s="83">
        <v>21</v>
      </c>
      <c r="S12" s="262">
        <v>26.5</v>
      </c>
      <c r="T12" s="263">
        <v>20.8</v>
      </c>
    </row>
    <row r="13" spans="1:20" ht="38.25" x14ac:dyDescent="0.25">
      <c r="C13" s="434"/>
      <c r="D13" s="259" t="s">
        <v>743</v>
      </c>
      <c r="E13" s="260"/>
      <c r="F13" s="83">
        <v>2</v>
      </c>
      <c r="G13" s="83"/>
      <c r="H13" s="83">
        <v>2</v>
      </c>
      <c r="I13" s="83">
        <v>6</v>
      </c>
      <c r="J13" s="83">
        <v>7</v>
      </c>
      <c r="K13" s="83">
        <v>3</v>
      </c>
      <c r="L13" s="261">
        <v>12</v>
      </c>
      <c r="M13" s="83">
        <v>3</v>
      </c>
      <c r="N13" s="83">
        <v>11</v>
      </c>
      <c r="O13" s="83">
        <v>2</v>
      </c>
      <c r="P13" s="261">
        <v>3</v>
      </c>
      <c r="Q13" s="83">
        <v>14</v>
      </c>
      <c r="R13" s="83">
        <v>37</v>
      </c>
      <c r="S13" s="262">
        <v>13.125</v>
      </c>
      <c r="T13" s="263">
        <v>34.25</v>
      </c>
    </row>
    <row r="14" spans="1:20" x14ac:dyDescent="0.25">
      <c r="C14" s="434"/>
      <c r="D14" s="259" t="s">
        <v>483</v>
      </c>
      <c r="E14" s="260">
        <v>1</v>
      </c>
      <c r="F14" s="83"/>
      <c r="G14" s="83"/>
      <c r="H14" s="83"/>
      <c r="I14" s="83">
        <v>7</v>
      </c>
      <c r="J14" s="83">
        <v>10</v>
      </c>
      <c r="K14" s="83">
        <v>1</v>
      </c>
      <c r="L14" s="261"/>
      <c r="M14" s="83">
        <v>1</v>
      </c>
      <c r="N14" s="83">
        <v>3</v>
      </c>
      <c r="O14" s="83">
        <v>3</v>
      </c>
      <c r="P14" s="261"/>
      <c r="Q14" s="83">
        <v>13</v>
      </c>
      <c r="R14" s="83">
        <v>13</v>
      </c>
      <c r="S14" s="262">
        <v>12</v>
      </c>
      <c r="T14" s="263">
        <v>13</v>
      </c>
    </row>
    <row r="15" spans="1:20" x14ac:dyDescent="0.25">
      <c r="C15" s="434"/>
      <c r="D15" s="259" t="s">
        <v>499</v>
      </c>
      <c r="E15" s="260">
        <v>1</v>
      </c>
      <c r="F15" s="83">
        <v>3</v>
      </c>
      <c r="G15" s="83"/>
      <c r="H15" s="83"/>
      <c r="I15" s="83">
        <v>1</v>
      </c>
      <c r="J15" s="83">
        <v>5</v>
      </c>
      <c r="K15" s="83"/>
      <c r="L15" s="261"/>
      <c r="M15" s="83">
        <v>2</v>
      </c>
      <c r="N15" s="83">
        <v>1</v>
      </c>
      <c r="O15" s="83">
        <v>56</v>
      </c>
      <c r="P15" s="261">
        <v>60</v>
      </c>
      <c r="Q15" s="83">
        <v>60</v>
      </c>
      <c r="R15" s="83">
        <v>69</v>
      </c>
      <c r="S15" s="262">
        <v>27.875</v>
      </c>
      <c r="T15" s="263">
        <v>32.75</v>
      </c>
    </row>
    <row r="16" spans="1:20" ht="25.5" x14ac:dyDescent="0.25">
      <c r="C16" s="434"/>
      <c r="D16" s="259" t="s">
        <v>484</v>
      </c>
      <c r="E16" s="260"/>
      <c r="F16" s="83">
        <v>2</v>
      </c>
      <c r="G16" s="83"/>
      <c r="H16" s="83"/>
      <c r="I16" s="83">
        <v>2</v>
      </c>
      <c r="J16" s="83">
        <v>5</v>
      </c>
      <c r="K16" s="83">
        <v>1</v>
      </c>
      <c r="L16" s="261">
        <v>1</v>
      </c>
      <c r="M16" s="83">
        <v>1</v>
      </c>
      <c r="N16" s="83">
        <v>7</v>
      </c>
      <c r="O16" s="83">
        <v>1</v>
      </c>
      <c r="P16" s="261">
        <v>12</v>
      </c>
      <c r="Q16" s="83">
        <v>5</v>
      </c>
      <c r="R16" s="83">
        <v>27</v>
      </c>
      <c r="S16" s="262">
        <v>4.375</v>
      </c>
      <c r="T16" s="263">
        <v>21.625</v>
      </c>
    </row>
    <row r="17" spans="3:20" x14ac:dyDescent="0.25">
      <c r="C17" s="434"/>
      <c r="D17" s="259" t="s">
        <v>461</v>
      </c>
      <c r="E17" s="260">
        <v>2</v>
      </c>
      <c r="F17" s="83">
        <v>2</v>
      </c>
      <c r="G17" s="83">
        <v>1</v>
      </c>
      <c r="H17" s="83"/>
      <c r="I17" s="83">
        <v>6</v>
      </c>
      <c r="J17" s="83">
        <v>4</v>
      </c>
      <c r="K17" s="83">
        <v>1</v>
      </c>
      <c r="L17" s="261">
        <v>1</v>
      </c>
      <c r="M17" s="83">
        <v>1</v>
      </c>
      <c r="N17" s="83">
        <v>1</v>
      </c>
      <c r="O17" s="83">
        <v>1</v>
      </c>
      <c r="P17" s="261">
        <v>4</v>
      </c>
      <c r="Q17" s="83">
        <v>12</v>
      </c>
      <c r="R17" s="83">
        <v>12</v>
      </c>
      <c r="S17" s="262">
        <v>11.5</v>
      </c>
      <c r="T17" s="263">
        <v>10.125</v>
      </c>
    </row>
    <row r="18" spans="3:20" x14ac:dyDescent="0.25">
      <c r="C18" s="434"/>
      <c r="D18" s="259" t="s">
        <v>462</v>
      </c>
      <c r="E18" s="260">
        <v>2</v>
      </c>
      <c r="F18" s="83">
        <v>4</v>
      </c>
      <c r="G18" s="83"/>
      <c r="H18" s="83"/>
      <c r="I18" s="83">
        <v>8</v>
      </c>
      <c r="J18" s="83">
        <v>5</v>
      </c>
      <c r="K18" s="83"/>
      <c r="L18" s="261"/>
      <c r="M18" s="83">
        <v>1</v>
      </c>
      <c r="N18" s="83">
        <v>2</v>
      </c>
      <c r="O18" s="83">
        <v>1</v>
      </c>
      <c r="P18" s="261">
        <v>3</v>
      </c>
      <c r="Q18" s="83">
        <v>12</v>
      </c>
      <c r="R18" s="83">
        <v>14</v>
      </c>
      <c r="S18" s="262">
        <v>11.5</v>
      </c>
      <c r="T18" s="263">
        <v>11.875</v>
      </c>
    </row>
    <row r="19" spans="3:20" x14ac:dyDescent="0.25">
      <c r="C19" s="434"/>
      <c r="D19" s="259" t="s">
        <v>744</v>
      </c>
      <c r="E19" s="260"/>
      <c r="F19" s="83">
        <v>4</v>
      </c>
      <c r="G19" s="83"/>
      <c r="H19" s="83"/>
      <c r="I19" s="83">
        <v>6</v>
      </c>
      <c r="J19" s="83">
        <v>6</v>
      </c>
      <c r="K19" s="83">
        <v>2</v>
      </c>
      <c r="L19" s="261">
        <v>2</v>
      </c>
      <c r="M19" s="83">
        <v>9</v>
      </c>
      <c r="N19" s="83">
        <v>2</v>
      </c>
      <c r="O19" s="83">
        <v>12</v>
      </c>
      <c r="P19" s="261">
        <v>14</v>
      </c>
      <c r="Q19" s="83">
        <v>29</v>
      </c>
      <c r="R19" s="83">
        <v>28</v>
      </c>
      <c r="S19" s="262">
        <v>23.25</v>
      </c>
      <c r="T19" s="263">
        <v>22.125</v>
      </c>
    </row>
    <row r="20" spans="3:20" x14ac:dyDescent="0.25">
      <c r="C20" s="434"/>
      <c r="D20" s="259" t="s">
        <v>463</v>
      </c>
      <c r="E20" s="260">
        <v>1</v>
      </c>
      <c r="F20" s="83">
        <v>6</v>
      </c>
      <c r="G20" s="83"/>
      <c r="H20" s="83"/>
      <c r="I20" s="83">
        <v>1</v>
      </c>
      <c r="J20" s="83">
        <v>6</v>
      </c>
      <c r="K20" s="83"/>
      <c r="L20" s="261"/>
      <c r="M20" s="83">
        <v>1</v>
      </c>
      <c r="N20" s="83">
        <v>3</v>
      </c>
      <c r="O20" s="83">
        <v>1</v>
      </c>
      <c r="P20" s="261">
        <v>5</v>
      </c>
      <c r="Q20" s="83">
        <v>4</v>
      </c>
      <c r="R20" s="83">
        <v>20</v>
      </c>
      <c r="S20" s="262">
        <v>3.75</v>
      </c>
      <c r="T20" s="263">
        <v>17.75</v>
      </c>
    </row>
    <row r="21" spans="3:20" x14ac:dyDescent="0.25">
      <c r="C21" s="434"/>
      <c r="D21" s="259" t="s">
        <v>464</v>
      </c>
      <c r="E21" s="260">
        <v>1</v>
      </c>
      <c r="F21" s="83">
        <v>4</v>
      </c>
      <c r="G21" s="83"/>
      <c r="H21" s="83"/>
      <c r="I21" s="83">
        <v>5</v>
      </c>
      <c r="J21" s="83">
        <v>6</v>
      </c>
      <c r="K21" s="83">
        <v>1</v>
      </c>
      <c r="L21" s="261"/>
      <c r="M21" s="83">
        <v>3</v>
      </c>
      <c r="N21" s="83"/>
      <c r="O21" s="83">
        <v>2</v>
      </c>
      <c r="P21" s="261">
        <v>6</v>
      </c>
      <c r="Q21" s="83">
        <v>12</v>
      </c>
      <c r="R21" s="83">
        <v>16</v>
      </c>
      <c r="S21" s="262">
        <v>11.375</v>
      </c>
      <c r="T21" s="263">
        <v>13</v>
      </c>
    </row>
    <row r="22" spans="3:20" x14ac:dyDescent="0.25">
      <c r="C22" s="434"/>
      <c r="D22" s="259" t="s">
        <v>465</v>
      </c>
      <c r="E22" s="260"/>
      <c r="F22" s="83">
        <v>3</v>
      </c>
      <c r="G22" s="83"/>
      <c r="H22" s="83">
        <v>1</v>
      </c>
      <c r="I22" s="83">
        <v>7</v>
      </c>
      <c r="J22" s="83">
        <v>12</v>
      </c>
      <c r="K22" s="83">
        <v>5</v>
      </c>
      <c r="L22" s="261">
        <v>7</v>
      </c>
      <c r="M22" s="83">
        <v>8</v>
      </c>
      <c r="N22" s="83">
        <v>3</v>
      </c>
      <c r="O22" s="83">
        <v>19</v>
      </c>
      <c r="P22" s="261">
        <v>22</v>
      </c>
      <c r="Q22" s="83">
        <v>39</v>
      </c>
      <c r="R22" s="83">
        <v>48</v>
      </c>
      <c r="S22" s="262">
        <v>31.375</v>
      </c>
      <c r="T22" s="263">
        <v>40.25</v>
      </c>
    </row>
    <row r="23" spans="3:20" x14ac:dyDescent="0.25">
      <c r="C23" s="434"/>
      <c r="D23" s="259" t="s">
        <v>745</v>
      </c>
      <c r="E23" s="260"/>
      <c r="F23" s="83"/>
      <c r="G23" s="83"/>
      <c r="H23" s="83"/>
      <c r="I23" s="83">
        <v>2</v>
      </c>
      <c r="J23" s="83"/>
      <c r="K23" s="83">
        <v>8</v>
      </c>
      <c r="L23" s="261"/>
      <c r="M23" s="83">
        <v>6</v>
      </c>
      <c r="N23" s="83">
        <v>1</v>
      </c>
      <c r="O23" s="83">
        <v>13</v>
      </c>
      <c r="P23" s="261">
        <v>6</v>
      </c>
      <c r="Q23" s="83">
        <v>29</v>
      </c>
      <c r="R23" s="83">
        <v>7</v>
      </c>
      <c r="S23" s="262">
        <v>24.125</v>
      </c>
      <c r="T23" s="263">
        <v>4.75</v>
      </c>
    </row>
    <row r="24" spans="3:20" x14ac:dyDescent="0.25">
      <c r="C24" s="434"/>
      <c r="D24" s="259" t="s">
        <v>746</v>
      </c>
      <c r="E24" s="260">
        <v>3</v>
      </c>
      <c r="F24" s="83">
        <v>1</v>
      </c>
      <c r="G24" s="83">
        <v>1</v>
      </c>
      <c r="H24" s="83">
        <v>1</v>
      </c>
      <c r="I24" s="83">
        <v>8</v>
      </c>
      <c r="J24" s="83">
        <v>3</v>
      </c>
      <c r="K24" s="83">
        <v>3</v>
      </c>
      <c r="L24" s="261">
        <v>2</v>
      </c>
      <c r="M24" s="83">
        <v>9</v>
      </c>
      <c r="N24" s="83">
        <v>5</v>
      </c>
      <c r="O24" s="83">
        <v>16</v>
      </c>
      <c r="P24" s="261">
        <v>10</v>
      </c>
      <c r="Q24" s="83">
        <v>40</v>
      </c>
      <c r="R24" s="83">
        <v>22</v>
      </c>
      <c r="S24" s="262">
        <v>33.375</v>
      </c>
      <c r="T24" s="263">
        <v>18.75</v>
      </c>
    </row>
    <row r="25" spans="3:20" x14ac:dyDescent="0.25">
      <c r="C25" s="434"/>
      <c r="D25" s="259" t="s">
        <v>466</v>
      </c>
      <c r="E25" s="260">
        <v>4</v>
      </c>
      <c r="F25" s="83">
        <v>6</v>
      </c>
      <c r="G25" s="83"/>
      <c r="H25" s="83"/>
      <c r="I25" s="83">
        <v>16</v>
      </c>
      <c r="J25" s="83">
        <v>22</v>
      </c>
      <c r="K25" s="83">
        <v>7</v>
      </c>
      <c r="L25" s="261">
        <v>1</v>
      </c>
      <c r="M25" s="83">
        <v>10</v>
      </c>
      <c r="N25" s="83">
        <v>6</v>
      </c>
      <c r="O25" s="83">
        <v>5</v>
      </c>
      <c r="P25" s="261">
        <v>6</v>
      </c>
      <c r="Q25" s="83">
        <v>42</v>
      </c>
      <c r="R25" s="83">
        <v>41</v>
      </c>
      <c r="S25" s="262">
        <v>40.125</v>
      </c>
      <c r="T25" s="263">
        <v>38.5</v>
      </c>
    </row>
    <row r="26" spans="3:20" x14ac:dyDescent="0.25">
      <c r="C26" s="434"/>
      <c r="D26" s="259" t="s">
        <v>467</v>
      </c>
      <c r="E26" s="260"/>
      <c r="F26" s="83">
        <v>3</v>
      </c>
      <c r="G26" s="83">
        <v>1</v>
      </c>
      <c r="H26" s="83">
        <v>1</v>
      </c>
      <c r="I26" s="83">
        <v>6</v>
      </c>
      <c r="J26" s="83">
        <v>10</v>
      </c>
      <c r="K26" s="83">
        <v>9</v>
      </c>
      <c r="L26" s="261">
        <v>6</v>
      </c>
      <c r="M26" s="83">
        <v>6</v>
      </c>
      <c r="N26" s="83">
        <v>3</v>
      </c>
      <c r="O26" s="83">
        <v>3</v>
      </c>
      <c r="P26" s="261">
        <v>11</v>
      </c>
      <c r="Q26" s="83">
        <v>25</v>
      </c>
      <c r="R26" s="83">
        <v>34</v>
      </c>
      <c r="S26" s="262">
        <v>23.5</v>
      </c>
      <c r="T26" s="263">
        <v>29.75</v>
      </c>
    </row>
    <row r="27" spans="3:20" x14ac:dyDescent="0.25">
      <c r="C27" s="434"/>
      <c r="D27" s="259" t="s">
        <v>474</v>
      </c>
      <c r="E27" s="260">
        <v>2</v>
      </c>
      <c r="F27" s="83">
        <v>2</v>
      </c>
      <c r="G27" s="83"/>
      <c r="H27" s="83"/>
      <c r="I27" s="83">
        <v>5</v>
      </c>
      <c r="J27" s="83">
        <v>14</v>
      </c>
      <c r="K27" s="83"/>
      <c r="L27" s="261"/>
      <c r="M27" s="83"/>
      <c r="N27" s="83">
        <v>1</v>
      </c>
      <c r="O27" s="83"/>
      <c r="P27" s="261"/>
      <c r="Q27" s="83">
        <v>7</v>
      </c>
      <c r="R27" s="83">
        <v>17</v>
      </c>
      <c r="S27" s="262">
        <v>7</v>
      </c>
      <c r="T27" s="263">
        <v>17</v>
      </c>
    </row>
    <row r="28" spans="3:20" x14ac:dyDescent="0.25">
      <c r="C28" s="434"/>
      <c r="D28" s="259" t="s">
        <v>500</v>
      </c>
      <c r="E28" s="260"/>
      <c r="F28" s="83"/>
      <c r="G28" s="83"/>
      <c r="H28" s="83"/>
      <c r="I28" s="83">
        <v>3</v>
      </c>
      <c r="J28" s="83">
        <v>2</v>
      </c>
      <c r="K28" s="83">
        <v>2</v>
      </c>
      <c r="L28" s="261">
        <v>1</v>
      </c>
      <c r="M28" s="83">
        <v>7</v>
      </c>
      <c r="N28" s="83">
        <v>1</v>
      </c>
      <c r="O28" s="83">
        <v>113</v>
      </c>
      <c r="P28" s="261">
        <v>12</v>
      </c>
      <c r="Q28" s="83">
        <v>125</v>
      </c>
      <c r="R28" s="83">
        <v>16</v>
      </c>
      <c r="S28" s="262">
        <v>59.125</v>
      </c>
      <c r="T28" s="263">
        <v>9.5</v>
      </c>
    </row>
    <row r="29" spans="3:20" x14ac:dyDescent="0.25">
      <c r="C29" s="434"/>
      <c r="D29" s="259" t="s">
        <v>475</v>
      </c>
      <c r="E29" s="260">
        <v>1</v>
      </c>
      <c r="F29" s="83">
        <v>4</v>
      </c>
      <c r="G29" s="83"/>
      <c r="H29" s="83"/>
      <c r="I29" s="83">
        <v>3</v>
      </c>
      <c r="J29" s="83">
        <v>10</v>
      </c>
      <c r="K29" s="83">
        <v>2</v>
      </c>
      <c r="L29" s="261">
        <v>1</v>
      </c>
      <c r="M29" s="83"/>
      <c r="N29" s="83"/>
      <c r="O29" s="83">
        <v>2</v>
      </c>
      <c r="P29" s="261">
        <v>1</v>
      </c>
      <c r="Q29" s="83">
        <v>8</v>
      </c>
      <c r="R29" s="83">
        <v>16</v>
      </c>
      <c r="S29" s="262">
        <v>7.5</v>
      </c>
      <c r="T29" s="263">
        <v>15.625</v>
      </c>
    </row>
    <row r="30" spans="3:20" x14ac:dyDescent="0.25">
      <c r="C30" s="434"/>
      <c r="D30" s="259" t="s">
        <v>452</v>
      </c>
      <c r="E30" s="260">
        <v>3</v>
      </c>
      <c r="F30" s="83">
        <v>1</v>
      </c>
      <c r="G30" s="83"/>
      <c r="H30" s="83"/>
      <c r="I30" s="83">
        <v>5</v>
      </c>
      <c r="J30" s="83">
        <v>5</v>
      </c>
      <c r="K30" s="83"/>
      <c r="L30" s="261"/>
      <c r="M30" s="83">
        <v>1</v>
      </c>
      <c r="N30" s="83"/>
      <c r="O30" s="83">
        <v>1</v>
      </c>
      <c r="P30" s="261">
        <v>1</v>
      </c>
      <c r="Q30" s="83">
        <v>10</v>
      </c>
      <c r="R30" s="83">
        <v>7</v>
      </c>
      <c r="S30" s="262">
        <v>9.75</v>
      </c>
      <c r="T30" s="263">
        <v>6.75</v>
      </c>
    </row>
    <row r="31" spans="3:20" x14ac:dyDescent="0.25">
      <c r="C31" s="434"/>
      <c r="D31" s="259" t="s">
        <v>453</v>
      </c>
      <c r="E31" s="260"/>
      <c r="F31" s="83"/>
      <c r="G31" s="83"/>
      <c r="H31" s="83"/>
      <c r="I31" s="83">
        <v>10</v>
      </c>
      <c r="J31" s="83">
        <v>5</v>
      </c>
      <c r="K31" s="83">
        <v>2</v>
      </c>
      <c r="L31" s="261"/>
      <c r="M31" s="83">
        <v>6</v>
      </c>
      <c r="N31" s="83">
        <v>1</v>
      </c>
      <c r="O31" s="83">
        <v>14</v>
      </c>
      <c r="P31" s="261">
        <v>4</v>
      </c>
      <c r="Q31" s="83">
        <v>32</v>
      </c>
      <c r="R31" s="83">
        <v>10</v>
      </c>
      <c r="S31" s="262">
        <v>27.375</v>
      </c>
      <c r="T31" s="263">
        <v>8.75</v>
      </c>
    </row>
    <row r="32" spans="3:20" x14ac:dyDescent="0.25">
      <c r="C32" s="434"/>
      <c r="D32" s="259" t="s">
        <v>454</v>
      </c>
      <c r="E32" s="260"/>
      <c r="F32" s="83">
        <v>2</v>
      </c>
      <c r="G32" s="83"/>
      <c r="H32" s="83"/>
      <c r="I32" s="83">
        <v>13</v>
      </c>
      <c r="J32" s="83">
        <v>3</v>
      </c>
      <c r="K32" s="83">
        <v>3</v>
      </c>
      <c r="L32" s="261"/>
      <c r="M32" s="83">
        <v>11</v>
      </c>
      <c r="N32" s="83">
        <v>2</v>
      </c>
      <c r="O32" s="83">
        <v>22</v>
      </c>
      <c r="P32" s="261"/>
      <c r="Q32" s="83">
        <v>49</v>
      </c>
      <c r="R32" s="83">
        <v>7</v>
      </c>
      <c r="S32" s="262">
        <v>42.375</v>
      </c>
      <c r="T32" s="263">
        <v>7</v>
      </c>
    </row>
    <row r="33" spans="3:20" ht="25.5" x14ac:dyDescent="0.25">
      <c r="C33" s="434"/>
      <c r="D33" s="259" t="s">
        <v>747</v>
      </c>
      <c r="E33" s="260"/>
      <c r="F33" s="83">
        <v>2</v>
      </c>
      <c r="G33" s="83"/>
      <c r="H33" s="83"/>
      <c r="I33" s="83">
        <v>4</v>
      </c>
      <c r="J33" s="83">
        <v>4</v>
      </c>
      <c r="K33" s="83">
        <v>1</v>
      </c>
      <c r="L33" s="261"/>
      <c r="M33" s="83">
        <v>3</v>
      </c>
      <c r="N33" s="83">
        <v>6</v>
      </c>
      <c r="O33" s="83">
        <v>4</v>
      </c>
      <c r="P33" s="261">
        <v>2</v>
      </c>
      <c r="Q33" s="83">
        <v>12</v>
      </c>
      <c r="R33" s="83">
        <v>14</v>
      </c>
      <c r="S33" s="262">
        <v>10.625</v>
      </c>
      <c r="T33" s="263">
        <v>13.5</v>
      </c>
    </row>
    <row r="34" spans="3:20" x14ac:dyDescent="0.25">
      <c r="C34" s="434"/>
      <c r="D34" s="259" t="s">
        <v>476</v>
      </c>
      <c r="E34" s="260">
        <v>1</v>
      </c>
      <c r="F34" s="83">
        <v>8</v>
      </c>
      <c r="G34" s="83">
        <v>2</v>
      </c>
      <c r="H34" s="83"/>
      <c r="I34" s="83">
        <v>6</v>
      </c>
      <c r="J34" s="83">
        <v>7</v>
      </c>
      <c r="K34" s="83">
        <v>1</v>
      </c>
      <c r="L34" s="261">
        <v>1</v>
      </c>
      <c r="M34" s="83">
        <v>1</v>
      </c>
      <c r="N34" s="83">
        <v>2</v>
      </c>
      <c r="O34" s="83">
        <v>1</v>
      </c>
      <c r="P34" s="261">
        <v>1</v>
      </c>
      <c r="Q34" s="83">
        <v>12</v>
      </c>
      <c r="R34" s="83">
        <v>19</v>
      </c>
      <c r="S34" s="262">
        <v>11.75</v>
      </c>
      <c r="T34" s="263">
        <v>18.75</v>
      </c>
    </row>
    <row r="35" spans="3:20" x14ac:dyDescent="0.25">
      <c r="C35" s="434"/>
      <c r="D35" s="259" t="s">
        <v>477</v>
      </c>
      <c r="E35" s="260"/>
      <c r="F35" s="83">
        <v>8</v>
      </c>
      <c r="G35" s="83"/>
      <c r="H35" s="83"/>
      <c r="I35" s="83">
        <v>2</v>
      </c>
      <c r="J35" s="83">
        <v>4</v>
      </c>
      <c r="K35" s="83"/>
      <c r="L35" s="261"/>
      <c r="M35" s="83">
        <v>1</v>
      </c>
      <c r="N35" s="83"/>
      <c r="O35" s="83"/>
      <c r="P35" s="261"/>
      <c r="Q35" s="83">
        <v>3</v>
      </c>
      <c r="R35" s="83">
        <v>12</v>
      </c>
      <c r="S35" s="262">
        <v>3</v>
      </c>
      <c r="T35" s="263">
        <v>12</v>
      </c>
    </row>
    <row r="36" spans="3:20" x14ac:dyDescent="0.25">
      <c r="C36" s="434"/>
      <c r="D36" s="259" t="s">
        <v>478</v>
      </c>
      <c r="E36" s="260">
        <v>3</v>
      </c>
      <c r="F36" s="83">
        <v>9</v>
      </c>
      <c r="G36" s="83"/>
      <c r="H36" s="83"/>
      <c r="I36" s="83">
        <v>0</v>
      </c>
      <c r="J36" s="83">
        <v>11</v>
      </c>
      <c r="K36" s="83"/>
      <c r="L36" s="261"/>
      <c r="M36" s="83">
        <v>5</v>
      </c>
      <c r="N36" s="83">
        <v>2</v>
      </c>
      <c r="O36" s="83">
        <v>2</v>
      </c>
      <c r="P36" s="261">
        <v>3</v>
      </c>
      <c r="Q36" s="83">
        <v>10</v>
      </c>
      <c r="R36" s="83">
        <v>25</v>
      </c>
      <c r="S36" s="262">
        <v>9.125</v>
      </c>
      <c r="T36" s="263">
        <v>24.25</v>
      </c>
    </row>
    <row r="37" spans="3:20" x14ac:dyDescent="0.25">
      <c r="C37" s="434"/>
      <c r="D37" s="259" t="s">
        <v>468</v>
      </c>
      <c r="E37" s="260"/>
      <c r="F37" s="83">
        <v>1</v>
      </c>
      <c r="G37" s="83"/>
      <c r="H37" s="83"/>
      <c r="I37" s="83">
        <v>3</v>
      </c>
      <c r="J37" s="83">
        <v>11</v>
      </c>
      <c r="K37" s="83"/>
      <c r="L37" s="261"/>
      <c r="M37" s="83">
        <v>4</v>
      </c>
      <c r="N37" s="83">
        <v>5</v>
      </c>
      <c r="O37" s="83">
        <v>1</v>
      </c>
      <c r="P37" s="261">
        <v>4</v>
      </c>
      <c r="Q37" s="83">
        <v>8</v>
      </c>
      <c r="R37" s="83">
        <v>21</v>
      </c>
      <c r="S37" s="262">
        <v>7.375</v>
      </c>
      <c r="T37" s="263">
        <v>19.25</v>
      </c>
    </row>
    <row r="38" spans="3:20" x14ac:dyDescent="0.25">
      <c r="C38" s="434"/>
      <c r="D38" s="259" t="s">
        <v>455</v>
      </c>
      <c r="E38" s="260"/>
      <c r="F38" s="83">
        <v>4</v>
      </c>
      <c r="G38" s="83"/>
      <c r="H38" s="83"/>
      <c r="I38" s="83">
        <v>3</v>
      </c>
      <c r="J38" s="83">
        <v>10</v>
      </c>
      <c r="K38" s="83">
        <v>1</v>
      </c>
      <c r="L38" s="261"/>
      <c r="M38" s="83">
        <v>1</v>
      </c>
      <c r="N38" s="83">
        <v>2</v>
      </c>
      <c r="O38" s="83"/>
      <c r="P38" s="261">
        <v>1</v>
      </c>
      <c r="Q38" s="83">
        <v>5</v>
      </c>
      <c r="R38" s="83">
        <v>17</v>
      </c>
      <c r="S38" s="262">
        <v>5</v>
      </c>
      <c r="T38" s="263">
        <v>16.75</v>
      </c>
    </row>
    <row r="39" spans="3:20" x14ac:dyDescent="0.25">
      <c r="C39" s="434"/>
      <c r="D39" s="259" t="s">
        <v>456</v>
      </c>
      <c r="E39" s="260">
        <v>1</v>
      </c>
      <c r="F39" s="83">
        <v>2</v>
      </c>
      <c r="G39" s="83"/>
      <c r="H39" s="83"/>
      <c r="I39" s="83">
        <v>5</v>
      </c>
      <c r="J39" s="83">
        <v>3</v>
      </c>
      <c r="K39" s="83"/>
      <c r="L39" s="261"/>
      <c r="M39" s="83"/>
      <c r="N39" s="83"/>
      <c r="O39" s="83"/>
      <c r="P39" s="261"/>
      <c r="Q39" s="83">
        <v>6</v>
      </c>
      <c r="R39" s="83">
        <v>5</v>
      </c>
      <c r="S39" s="262">
        <v>6</v>
      </c>
      <c r="T39" s="263">
        <v>5</v>
      </c>
    </row>
    <row r="40" spans="3:20" x14ac:dyDescent="0.25">
      <c r="C40" s="434"/>
      <c r="D40" s="259" t="s">
        <v>457</v>
      </c>
      <c r="E40" s="260">
        <v>2</v>
      </c>
      <c r="F40" s="83">
        <v>1</v>
      </c>
      <c r="G40" s="83"/>
      <c r="H40" s="83"/>
      <c r="I40" s="83">
        <v>6</v>
      </c>
      <c r="J40" s="83">
        <v>6</v>
      </c>
      <c r="K40" s="83"/>
      <c r="L40" s="261"/>
      <c r="M40" s="83">
        <v>2</v>
      </c>
      <c r="N40" s="83">
        <v>3</v>
      </c>
      <c r="O40" s="83">
        <v>2</v>
      </c>
      <c r="P40" s="261">
        <v>3</v>
      </c>
      <c r="Q40" s="83">
        <v>12</v>
      </c>
      <c r="R40" s="83">
        <v>13</v>
      </c>
      <c r="S40" s="262">
        <v>11.25</v>
      </c>
      <c r="T40" s="263">
        <v>12</v>
      </c>
    </row>
    <row r="41" spans="3:20" ht="25.5" x14ac:dyDescent="0.25">
      <c r="C41" s="434"/>
      <c r="D41" s="259" t="s">
        <v>458</v>
      </c>
      <c r="E41" s="260">
        <v>3</v>
      </c>
      <c r="F41" s="83">
        <v>9</v>
      </c>
      <c r="G41" s="83"/>
      <c r="H41" s="83"/>
      <c r="I41" s="83">
        <v>11</v>
      </c>
      <c r="J41" s="83">
        <v>9</v>
      </c>
      <c r="K41" s="83"/>
      <c r="L41" s="261"/>
      <c r="M41" s="83">
        <v>24</v>
      </c>
      <c r="N41" s="83">
        <v>8</v>
      </c>
      <c r="O41" s="83">
        <v>17</v>
      </c>
      <c r="P41" s="261">
        <v>19</v>
      </c>
      <c r="Q41" s="83">
        <v>55</v>
      </c>
      <c r="R41" s="83">
        <v>45</v>
      </c>
      <c r="S41" s="262">
        <v>50.625</v>
      </c>
      <c r="T41" s="263">
        <v>39.5</v>
      </c>
    </row>
    <row r="42" spans="3:20" ht="25.5" x14ac:dyDescent="0.25">
      <c r="C42" s="434"/>
      <c r="D42" s="259" t="s">
        <v>485</v>
      </c>
      <c r="E42" s="260"/>
      <c r="F42" s="83"/>
      <c r="G42" s="83"/>
      <c r="H42" s="83"/>
      <c r="I42" s="83">
        <v>3</v>
      </c>
      <c r="J42" s="83">
        <v>18</v>
      </c>
      <c r="K42" s="83">
        <v>4</v>
      </c>
      <c r="L42" s="261">
        <v>5</v>
      </c>
      <c r="M42" s="83">
        <v>3</v>
      </c>
      <c r="N42" s="83">
        <v>6</v>
      </c>
      <c r="O42" s="83"/>
      <c r="P42" s="261">
        <v>5</v>
      </c>
      <c r="Q42" s="83">
        <v>10</v>
      </c>
      <c r="R42" s="83">
        <v>34</v>
      </c>
      <c r="S42" s="262">
        <v>10</v>
      </c>
      <c r="T42" s="263">
        <v>32.125</v>
      </c>
    </row>
    <row r="43" spans="3:20" x14ac:dyDescent="0.25">
      <c r="C43" s="434"/>
      <c r="D43" s="259" t="s">
        <v>487</v>
      </c>
      <c r="E43" s="260">
        <v>1</v>
      </c>
      <c r="F43" s="83">
        <v>4</v>
      </c>
      <c r="G43" s="83"/>
      <c r="H43" s="83">
        <v>1</v>
      </c>
      <c r="I43" s="83">
        <v>5</v>
      </c>
      <c r="J43" s="83">
        <v>11</v>
      </c>
      <c r="K43" s="83"/>
      <c r="L43" s="261">
        <v>6</v>
      </c>
      <c r="M43" s="83">
        <v>4</v>
      </c>
      <c r="N43" s="83">
        <v>6</v>
      </c>
      <c r="O43" s="83">
        <v>3</v>
      </c>
      <c r="P43" s="261">
        <v>6</v>
      </c>
      <c r="Q43" s="83">
        <v>13</v>
      </c>
      <c r="R43" s="83">
        <v>34</v>
      </c>
      <c r="S43" s="262">
        <v>11.625</v>
      </c>
      <c r="T43" s="263">
        <v>31.25</v>
      </c>
    </row>
    <row r="44" spans="3:20" x14ac:dyDescent="0.25">
      <c r="C44" s="434"/>
      <c r="D44" s="259" t="s">
        <v>488</v>
      </c>
      <c r="E44" s="260">
        <v>1</v>
      </c>
      <c r="F44" s="83">
        <v>4</v>
      </c>
      <c r="G44" s="83"/>
      <c r="H44" s="83">
        <v>1</v>
      </c>
      <c r="I44" s="83">
        <v>3</v>
      </c>
      <c r="J44" s="83">
        <v>16</v>
      </c>
      <c r="K44" s="83"/>
      <c r="L44" s="261"/>
      <c r="M44" s="83">
        <v>1</v>
      </c>
      <c r="N44" s="83">
        <v>2</v>
      </c>
      <c r="O44" s="83"/>
      <c r="P44" s="261"/>
      <c r="Q44" s="83">
        <v>5</v>
      </c>
      <c r="R44" s="83">
        <v>23</v>
      </c>
      <c r="S44" s="262">
        <v>5</v>
      </c>
      <c r="T44" s="263">
        <v>23</v>
      </c>
    </row>
    <row r="45" spans="3:20" x14ac:dyDescent="0.25">
      <c r="C45" s="434"/>
      <c r="D45" s="259" t="s">
        <v>489</v>
      </c>
      <c r="E45" s="260"/>
      <c r="F45" s="83"/>
      <c r="G45" s="83">
        <v>1</v>
      </c>
      <c r="H45" s="83">
        <v>1</v>
      </c>
      <c r="I45" s="83"/>
      <c r="J45" s="83">
        <v>6</v>
      </c>
      <c r="K45" s="83">
        <v>1</v>
      </c>
      <c r="L45" s="261">
        <v>6</v>
      </c>
      <c r="M45" s="83"/>
      <c r="N45" s="83">
        <v>1</v>
      </c>
      <c r="O45" s="83"/>
      <c r="P45" s="261"/>
      <c r="Q45" s="83">
        <v>2</v>
      </c>
      <c r="R45" s="83">
        <v>14</v>
      </c>
      <c r="S45" s="262">
        <v>2</v>
      </c>
      <c r="T45" s="263">
        <v>14</v>
      </c>
    </row>
    <row r="46" spans="3:20" x14ac:dyDescent="0.25">
      <c r="C46" s="434"/>
      <c r="D46" s="259" t="s">
        <v>486</v>
      </c>
      <c r="E46" s="260">
        <v>1</v>
      </c>
      <c r="F46" s="83">
        <v>8</v>
      </c>
      <c r="G46" s="83"/>
      <c r="H46" s="83"/>
      <c r="I46" s="83">
        <v>2</v>
      </c>
      <c r="J46" s="83">
        <v>3</v>
      </c>
      <c r="K46" s="83"/>
      <c r="L46" s="261"/>
      <c r="M46" s="83">
        <v>2</v>
      </c>
      <c r="N46" s="83">
        <v>2</v>
      </c>
      <c r="O46" s="83"/>
      <c r="P46" s="261">
        <v>8</v>
      </c>
      <c r="Q46" s="83">
        <v>5</v>
      </c>
      <c r="R46" s="83">
        <v>21</v>
      </c>
      <c r="S46" s="262">
        <v>5</v>
      </c>
      <c r="T46" s="263">
        <v>16.5</v>
      </c>
    </row>
    <row r="47" spans="3:20" x14ac:dyDescent="0.25">
      <c r="C47" s="434"/>
      <c r="D47" s="259" t="s">
        <v>490</v>
      </c>
      <c r="E47" s="260">
        <v>1</v>
      </c>
      <c r="F47" s="83">
        <v>4</v>
      </c>
      <c r="G47" s="83"/>
      <c r="H47" s="83">
        <v>1</v>
      </c>
      <c r="I47" s="83">
        <v>8</v>
      </c>
      <c r="J47" s="83">
        <v>8</v>
      </c>
      <c r="K47" s="83"/>
      <c r="L47" s="261"/>
      <c r="M47" s="83">
        <v>1</v>
      </c>
      <c r="N47" s="83">
        <v>2</v>
      </c>
      <c r="O47" s="83"/>
      <c r="P47" s="261"/>
      <c r="Q47" s="83">
        <v>10</v>
      </c>
      <c r="R47" s="83">
        <v>15</v>
      </c>
      <c r="S47" s="262">
        <v>10</v>
      </c>
      <c r="T47" s="263">
        <v>15</v>
      </c>
    </row>
    <row r="48" spans="3:20" x14ac:dyDescent="0.25">
      <c r="C48" s="434"/>
      <c r="D48" s="259" t="s">
        <v>459</v>
      </c>
      <c r="E48" s="260">
        <v>4</v>
      </c>
      <c r="F48" s="83">
        <v>2</v>
      </c>
      <c r="G48" s="83"/>
      <c r="H48" s="83"/>
      <c r="I48" s="83">
        <v>12</v>
      </c>
      <c r="J48" s="83">
        <v>7</v>
      </c>
      <c r="K48" s="83">
        <v>1</v>
      </c>
      <c r="L48" s="261">
        <v>1</v>
      </c>
      <c r="M48" s="83">
        <v>8</v>
      </c>
      <c r="N48" s="83">
        <v>1</v>
      </c>
      <c r="O48" s="83">
        <v>12</v>
      </c>
      <c r="P48" s="261">
        <v>7</v>
      </c>
      <c r="Q48" s="83">
        <v>37</v>
      </c>
      <c r="R48" s="83">
        <v>18</v>
      </c>
      <c r="S48" s="262">
        <v>33</v>
      </c>
      <c r="T48" s="263">
        <v>15.5</v>
      </c>
    </row>
    <row r="49" spans="3:20" x14ac:dyDescent="0.25">
      <c r="C49" s="434"/>
      <c r="D49" s="259" t="s">
        <v>748</v>
      </c>
      <c r="E49" s="260">
        <v>2</v>
      </c>
      <c r="F49" s="83">
        <v>5</v>
      </c>
      <c r="G49" s="83"/>
      <c r="H49" s="83"/>
      <c r="I49" s="83">
        <v>7</v>
      </c>
      <c r="J49" s="83">
        <v>2</v>
      </c>
      <c r="K49" s="83"/>
      <c r="L49" s="261"/>
      <c r="M49" s="83">
        <v>1</v>
      </c>
      <c r="N49" s="83"/>
      <c r="O49" s="83">
        <v>2</v>
      </c>
      <c r="P49" s="261"/>
      <c r="Q49" s="83">
        <v>12</v>
      </c>
      <c r="R49" s="83">
        <v>7</v>
      </c>
      <c r="S49" s="262">
        <v>10.75</v>
      </c>
      <c r="T49" s="263">
        <v>7</v>
      </c>
    </row>
    <row r="50" spans="3:20" x14ac:dyDescent="0.25">
      <c r="C50" s="434"/>
      <c r="D50" s="259" t="s">
        <v>479</v>
      </c>
      <c r="E50" s="260">
        <v>3</v>
      </c>
      <c r="F50" s="83">
        <v>5</v>
      </c>
      <c r="G50" s="83"/>
      <c r="H50" s="83">
        <v>1</v>
      </c>
      <c r="I50" s="83">
        <v>15</v>
      </c>
      <c r="J50" s="83">
        <v>22</v>
      </c>
      <c r="K50" s="83">
        <v>4</v>
      </c>
      <c r="L50" s="261">
        <v>6</v>
      </c>
      <c r="M50" s="83"/>
      <c r="N50" s="83">
        <v>3</v>
      </c>
      <c r="O50" s="83">
        <v>3</v>
      </c>
      <c r="P50" s="261">
        <v>1</v>
      </c>
      <c r="Q50" s="83">
        <v>25</v>
      </c>
      <c r="R50" s="83">
        <v>38</v>
      </c>
      <c r="S50" s="262">
        <v>24</v>
      </c>
      <c r="T50" s="263">
        <v>37.75</v>
      </c>
    </row>
    <row r="51" spans="3:20" x14ac:dyDescent="0.25">
      <c r="C51" s="434"/>
      <c r="D51" s="259" t="s">
        <v>501</v>
      </c>
      <c r="E51" s="260">
        <v>1</v>
      </c>
      <c r="F51" s="83">
        <v>5</v>
      </c>
      <c r="G51" s="83"/>
      <c r="H51" s="83">
        <v>1</v>
      </c>
      <c r="I51" s="83">
        <v>2</v>
      </c>
      <c r="J51" s="83">
        <v>4</v>
      </c>
      <c r="K51" s="83"/>
      <c r="L51" s="261"/>
      <c r="M51" s="83"/>
      <c r="N51" s="83"/>
      <c r="O51" s="83">
        <v>47</v>
      </c>
      <c r="P51" s="261">
        <v>51</v>
      </c>
      <c r="Q51" s="83">
        <v>50</v>
      </c>
      <c r="R51" s="83">
        <v>61</v>
      </c>
      <c r="S51" s="262">
        <v>21</v>
      </c>
      <c r="T51" s="263">
        <v>29.5</v>
      </c>
    </row>
    <row r="52" spans="3:20" x14ac:dyDescent="0.25">
      <c r="C52" s="434"/>
      <c r="D52" s="259" t="s">
        <v>469</v>
      </c>
      <c r="E52" s="260">
        <v>1</v>
      </c>
      <c r="F52" s="83">
        <v>4</v>
      </c>
      <c r="G52" s="83"/>
      <c r="H52" s="83"/>
      <c r="I52" s="83">
        <v>13</v>
      </c>
      <c r="J52" s="83">
        <v>10</v>
      </c>
      <c r="K52" s="83">
        <v>8</v>
      </c>
      <c r="L52" s="261">
        <v>5</v>
      </c>
      <c r="M52" s="83">
        <v>1</v>
      </c>
      <c r="N52" s="83">
        <v>8</v>
      </c>
      <c r="O52" s="83">
        <v>13</v>
      </c>
      <c r="P52" s="261">
        <v>35</v>
      </c>
      <c r="Q52" s="83">
        <v>36</v>
      </c>
      <c r="R52" s="83">
        <v>62</v>
      </c>
      <c r="S52" s="262">
        <v>31</v>
      </c>
      <c r="T52" s="263">
        <v>45.25</v>
      </c>
    </row>
    <row r="53" spans="3:20" x14ac:dyDescent="0.25">
      <c r="C53" s="434"/>
      <c r="D53" s="259" t="s">
        <v>470</v>
      </c>
      <c r="E53" s="260"/>
      <c r="F53" s="83"/>
      <c r="G53" s="83"/>
      <c r="H53" s="83"/>
      <c r="I53" s="83">
        <v>4</v>
      </c>
      <c r="J53" s="83">
        <v>7</v>
      </c>
      <c r="K53" s="83">
        <v>2</v>
      </c>
      <c r="L53" s="261">
        <v>3</v>
      </c>
      <c r="M53" s="83">
        <v>7</v>
      </c>
      <c r="N53" s="83">
        <v>6</v>
      </c>
      <c r="O53" s="83">
        <v>14</v>
      </c>
      <c r="P53" s="261">
        <v>13</v>
      </c>
      <c r="Q53" s="83">
        <v>27</v>
      </c>
      <c r="R53" s="83">
        <v>29</v>
      </c>
      <c r="S53" s="262">
        <v>22.25</v>
      </c>
      <c r="T53" s="263">
        <v>23</v>
      </c>
    </row>
    <row r="54" spans="3:20" ht="25.5" x14ac:dyDescent="0.25">
      <c r="C54" s="434"/>
      <c r="D54" s="259" t="s">
        <v>749</v>
      </c>
      <c r="E54" s="260"/>
      <c r="F54" s="83">
        <v>5</v>
      </c>
      <c r="G54" s="83"/>
      <c r="H54" s="83"/>
      <c r="I54" s="83">
        <v>3</v>
      </c>
      <c r="J54" s="83">
        <v>3</v>
      </c>
      <c r="K54" s="83"/>
      <c r="L54" s="261"/>
      <c r="M54" s="83">
        <v>3</v>
      </c>
      <c r="N54" s="83">
        <v>1</v>
      </c>
      <c r="O54" s="83">
        <v>56</v>
      </c>
      <c r="P54" s="261">
        <v>23</v>
      </c>
      <c r="Q54" s="83">
        <v>62</v>
      </c>
      <c r="R54" s="83">
        <v>32</v>
      </c>
      <c r="S54" s="262">
        <v>27.75</v>
      </c>
      <c r="T54" s="263">
        <v>17.75</v>
      </c>
    </row>
    <row r="55" spans="3:20" ht="25.5" x14ac:dyDescent="0.25">
      <c r="C55" s="434"/>
      <c r="D55" s="259" t="s">
        <v>460</v>
      </c>
      <c r="E55" s="260">
        <v>2</v>
      </c>
      <c r="F55" s="83">
        <v>4</v>
      </c>
      <c r="G55" s="83"/>
      <c r="H55" s="83"/>
      <c r="I55" s="83">
        <v>4</v>
      </c>
      <c r="J55" s="83">
        <v>6</v>
      </c>
      <c r="K55" s="83"/>
      <c r="L55" s="261"/>
      <c r="M55" s="83"/>
      <c r="N55" s="83"/>
      <c r="O55" s="83"/>
      <c r="P55" s="261">
        <v>1</v>
      </c>
      <c r="Q55" s="83">
        <v>6</v>
      </c>
      <c r="R55" s="83">
        <v>11</v>
      </c>
      <c r="S55" s="262">
        <v>6</v>
      </c>
      <c r="T55" s="263">
        <v>10.625</v>
      </c>
    </row>
    <row r="56" spans="3:20" x14ac:dyDescent="0.25">
      <c r="C56" s="434"/>
      <c r="D56" s="259" t="s">
        <v>491</v>
      </c>
      <c r="E56" s="260"/>
      <c r="F56" s="83">
        <v>3</v>
      </c>
      <c r="G56" s="83"/>
      <c r="H56" s="83">
        <v>1</v>
      </c>
      <c r="I56" s="83">
        <v>4</v>
      </c>
      <c r="J56" s="83">
        <v>5</v>
      </c>
      <c r="K56" s="83">
        <v>2</v>
      </c>
      <c r="L56" s="261">
        <v>6</v>
      </c>
      <c r="M56" s="83"/>
      <c r="N56" s="83">
        <v>2</v>
      </c>
      <c r="O56" s="83">
        <v>1</v>
      </c>
      <c r="P56" s="261">
        <v>4</v>
      </c>
      <c r="Q56" s="83">
        <v>7</v>
      </c>
      <c r="R56" s="83">
        <v>21</v>
      </c>
      <c r="S56" s="262">
        <v>6.375</v>
      </c>
      <c r="T56" s="263">
        <v>19.375</v>
      </c>
    </row>
    <row r="57" spans="3:20" x14ac:dyDescent="0.25">
      <c r="C57" s="434"/>
      <c r="D57" s="259" t="s">
        <v>471</v>
      </c>
      <c r="E57" s="260"/>
      <c r="F57" s="83">
        <v>2</v>
      </c>
      <c r="G57" s="83"/>
      <c r="H57" s="83">
        <v>1</v>
      </c>
      <c r="I57" s="83">
        <v>6</v>
      </c>
      <c r="J57" s="83">
        <v>4</v>
      </c>
      <c r="K57" s="83"/>
      <c r="L57" s="261"/>
      <c r="M57" s="83">
        <v>11</v>
      </c>
      <c r="N57" s="83">
        <v>3</v>
      </c>
      <c r="O57" s="83">
        <v>20</v>
      </c>
      <c r="P57" s="261">
        <v>13</v>
      </c>
      <c r="Q57" s="83">
        <v>37</v>
      </c>
      <c r="R57" s="83">
        <v>23</v>
      </c>
      <c r="S57" s="262">
        <v>30.875</v>
      </c>
      <c r="T57" s="263">
        <v>18.5</v>
      </c>
    </row>
    <row r="58" spans="3:20" x14ac:dyDescent="0.25">
      <c r="C58" s="434"/>
      <c r="D58" s="259" t="s">
        <v>480</v>
      </c>
      <c r="E58" s="260">
        <v>3</v>
      </c>
      <c r="F58" s="83">
        <v>4</v>
      </c>
      <c r="G58" s="83"/>
      <c r="H58" s="83">
        <v>1</v>
      </c>
      <c r="I58" s="83">
        <v>5</v>
      </c>
      <c r="J58" s="83">
        <v>1</v>
      </c>
      <c r="K58" s="83"/>
      <c r="L58" s="261"/>
      <c r="M58" s="83">
        <v>2</v>
      </c>
      <c r="N58" s="83">
        <v>1</v>
      </c>
      <c r="O58" s="83">
        <v>1</v>
      </c>
      <c r="P58" s="261">
        <v>2</v>
      </c>
      <c r="Q58" s="83">
        <v>11</v>
      </c>
      <c r="R58" s="83">
        <v>9</v>
      </c>
      <c r="S58" s="262">
        <v>10.625</v>
      </c>
      <c r="T58" s="263">
        <v>7.75</v>
      </c>
    </row>
    <row r="59" spans="3:20" x14ac:dyDescent="0.25">
      <c r="C59" s="434"/>
      <c r="D59" s="259" t="s">
        <v>481</v>
      </c>
      <c r="E59" s="260">
        <v>5</v>
      </c>
      <c r="F59" s="83">
        <v>12</v>
      </c>
      <c r="G59" s="83"/>
      <c r="H59" s="83"/>
      <c r="I59" s="83">
        <v>3</v>
      </c>
      <c r="J59" s="83">
        <v>4</v>
      </c>
      <c r="K59" s="83"/>
      <c r="L59" s="261"/>
      <c r="M59" s="83">
        <v>1</v>
      </c>
      <c r="N59" s="83"/>
      <c r="O59" s="83">
        <v>3</v>
      </c>
      <c r="P59" s="261">
        <v>1</v>
      </c>
      <c r="Q59" s="83">
        <v>12</v>
      </c>
      <c r="R59" s="83">
        <v>17</v>
      </c>
      <c r="S59" s="262">
        <v>10.875</v>
      </c>
      <c r="T59" s="263">
        <v>16.625</v>
      </c>
    </row>
    <row r="60" spans="3:20" x14ac:dyDescent="0.25">
      <c r="C60" s="434"/>
      <c r="D60" s="259" t="s">
        <v>482</v>
      </c>
      <c r="E60" s="260">
        <v>1</v>
      </c>
      <c r="F60" s="83">
        <v>2</v>
      </c>
      <c r="G60" s="83">
        <v>1</v>
      </c>
      <c r="H60" s="83">
        <v>1</v>
      </c>
      <c r="I60" s="83">
        <v>6</v>
      </c>
      <c r="J60" s="83">
        <v>4</v>
      </c>
      <c r="K60" s="83"/>
      <c r="L60" s="261"/>
      <c r="M60" s="83">
        <v>2</v>
      </c>
      <c r="N60" s="83">
        <v>1</v>
      </c>
      <c r="O60" s="83"/>
      <c r="P60" s="261"/>
      <c r="Q60" s="83">
        <v>10</v>
      </c>
      <c r="R60" s="83">
        <v>8</v>
      </c>
      <c r="S60" s="262">
        <v>10</v>
      </c>
      <c r="T60" s="263">
        <v>8</v>
      </c>
    </row>
    <row r="61" spans="3:20" x14ac:dyDescent="0.25">
      <c r="C61" s="434"/>
      <c r="D61" s="259" t="s">
        <v>472</v>
      </c>
      <c r="E61" s="260"/>
      <c r="F61" s="83">
        <v>1</v>
      </c>
      <c r="G61" s="83"/>
      <c r="H61" s="83"/>
      <c r="I61" s="83">
        <v>4</v>
      </c>
      <c r="J61" s="83">
        <v>8</v>
      </c>
      <c r="K61" s="83">
        <v>1</v>
      </c>
      <c r="L61" s="261"/>
      <c r="M61" s="83">
        <v>5</v>
      </c>
      <c r="N61" s="83">
        <v>11</v>
      </c>
      <c r="O61" s="83">
        <v>14</v>
      </c>
      <c r="P61" s="261">
        <v>10</v>
      </c>
      <c r="Q61" s="83">
        <v>24</v>
      </c>
      <c r="R61" s="83">
        <v>30</v>
      </c>
      <c r="S61" s="262">
        <v>19.875</v>
      </c>
      <c r="T61" s="263">
        <v>26</v>
      </c>
    </row>
    <row r="62" spans="3:20" x14ac:dyDescent="0.25">
      <c r="C62" s="434"/>
      <c r="D62" s="259" t="s">
        <v>492</v>
      </c>
      <c r="E62" s="260"/>
      <c r="F62" s="83"/>
      <c r="G62" s="83"/>
      <c r="H62" s="83">
        <v>1</v>
      </c>
      <c r="I62" s="83">
        <v>3</v>
      </c>
      <c r="J62" s="83">
        <v>9</v>
      </c>
      <c r="K62" s="83"/>
      <c r="L62" s="261">
        <v>5</v>
      </c>
      <c r="M62" s="83"/>
      <c r="N62" s="83"/>
      <c r="O62" s="83"/>
      <c r="P62" s="261"/>
      <c r="Q62" s="83">
        <v>3</v>
      </c>
      <c r="R62" s="83">
        <v>15</v>
      </c>
      <c r="S62" s="262">
        <v>3</v>
      </c>
      <c r="T62" s="263">
        <v>15</v>
      </c>
    </row>
    <row r="63" spans="3:20" x14ac:dyDescent="0.25">
      <c r="C63" s="434"/>
      <c r="D63" s="259" t="s">
        <v>493</v>
      </c>
      <c r="E63" s="260"/>
      <c r="F63" s="83">
        <v>2</v>
      </c>
      <c r="G63" s="83"/>
      <c r="H63" s="83"/>
      <c r="I63" s="83">
        <v>2</v>
      </c>
      <c r="J63" s="83">
        <v>12</v>
      </c>
      <c r="K63" s="83"/>
      <c r="L63" s="261"/>
      <c r="M63" s="83">
        <v>1</v>
      </c>
      <c r="N63" s="83">
        <v>8</v>
      </c>
      <c r="O63" s="83">
        <v>6</v>
      </c>
      <c r="P63" s="261">
        <v>13</v>
      </c>
      <c r="Q63" s="83">
        <v>9</v>
      </c>
      <c r="R63" s="83">
        <v>35</v>
      </c>
      <c r="S63" s="262">
        <v>7.5</v>
      </c>
      <c r="T63" s="263">
        <v>31.75</v>
      </c>
    </row>
    <row r="64" spans="3:20" x14ac:dyDescent="0.25">
      <c r="C64" s="434"/>
      <c r="D64" s="259" t="s">
        <v>494</v>
      </c>
      <c r="E64" s="260">
        <v>2</v>
      </c>
      <c r="F64" s="83">
        <v>9</v>
      </c>
      <c r="G64" s="83"/>
      <c r="H64" s="83"/>
      <c r="I64" s="83">
        <v>6</v>
      </c>
      <c r="J64" s="83">
        <v>23</v>
      </c>
      <c r="K64" s="83"/>
      <c r="L64" s="261">
        <v>1</v>
      </c>
      <c r="M64" s="83">
        <v>3</v>
      </c>
      <c r="N64" s="83">
        <v>6</v>
      </c>
      <c r="O64" s="83"/>
      <c r="P64" s="261"/>
      <c r="Q64" s="83">
        <v>11</v>
      </c>
      <c r="R64" s="83">
        <v>39</v>
      </c>
      <c r="S64" s="262">
        <v>11</v>
      </c>
      <c r="T64" s="263">
        <v>38.75</v>
      </c>
    </row>
    <row r="65" spans="3:20" ht="15.75" thickBot="1" x14ac:dyDescent="0.3">
      <c r="C65" s="435"/>
      <c r="D65" s="264" t="s">
        <v>495</v>
      </c>
      <c r="E65" s="265"/>
      <c r="F65" s="196">
        <v>2</v>
      </c>
      <c r="G65" s="196"/>
      <c r="H65" s="196"/>
      <c r="I65" s="196">
        <v>3</v>
      </c>
      <c r="J65" s="196">
        <v>9</v>
      </c>
      <c r="K65" s="196"/>
      <c r="L65" s="266"/>
      <c r="M65" s="196">
        <v>1</v>
      </c>
      <c r="N65" s="196">
        <v>3</v>
      </c>
      <c r="O65" s="196">
        <v>3</v>
      </c>
      <c r="P65" s="266">
        <v>5</v>
      </c>
      <c r="Q65" s="196">
        <v>7</v>
      </c>
      <c r="R65" s="196">
        <v>19</v>
      </c>
      <c r="S65" s="267">
        <v>5.75</v>
      </c>
      <c r="T65" s="268">
        <v>16.625</v>
      </c>
    </row>
    <row r="66" spans="3:20" ht="15" customHeight="1" x14ac:dyDescent="0.25">
      <c r="C66" s="436" t="s">
        <v>750</v>
      </c>
      <c r="D66" s="253" t="s">
        <v>33</v>
      </c>
      <c r="E66" s="254">
        <v>17</v>
      </c>
      <c r="F66" s="255">
        <v>31</v>
      </c>
      <c r="G66" s="255"/>
      <c r="H66" s="255"/>
      <c r="I66" s="255">
        <v>78</v>
      </c>
      <c r="J66" s="255">
        <v>61</v>
      </c>
      <c r="K66" s="255">
        <v>6</v>
      </c>
      <c r="L66" s="256">
        <v>1</v>
      </c>
      <c r="M66" s="255">
        <v>33</v>
      </c>
      <c r="N66" s="255">
        <v>21</v>
      </c>
      <c r="O66" s="255">
        <v>64</v>
      </c>
      <c r="P66" s="256">
        <v>26</v>
      </c>
      <c r="Q66" s="255">
        <v>198</v>
      </c>
      <c r="R66" s="255">
        <v>140</v>
      </c>
      <c r="S66" s="257">
        <v>176.875</v>
      </c>
      <c r="T66" s="258">
        <v>130.75</v>
      </c>
    </row>
    <row r="67" spans="3:20" ht="15" customHeight="1" x14ac:dyDescent="0.25">
      <c r="C67" s="437"/>
      <c r="D67" s="259" t="s">
        <v>34</v>
      </c>
      <c r="E67" s="260">
        <v>14</v>
      </c>
      <c r="F67" s="83">
        <v>40</v>
      </c>
      <c r="G67" s="83">
        <v>3</v>
      </c>
      <c r="H67" s="83">
        <v>3</v>
      </c>
      <c r="I67" s="83">
        <v>95</v>
      </c>
      <c r="J67" s="83">
        <v>112</v>
      </c>
      <c r="K67" s="83">
        <v>49</v>
      </c>
      <c r="L67" s="261">
        <v>27</v>
      </c>
      <c r="M67" s="83">
        <v>96</v>
      </c>
      <c r="N67" s="83">
        <v>60</v>
      </c>
      <c r="O67" s="83">
        <v>127</v>
      </c>
      <c r="P67" s="261">
        <v>165</v>
      </c>
      <c r="Q67" s="83">
        <v>384</v>
      </c>
      <c r="R67" s="83">
        <v>407</v>
      </c>
      <c r="S67" s="262">
        <v>336.375</v>
      </c>
      <c r="T67" s="263">
        <v>338.875</v>
      </c>
    </row>
    <row r="68" spans="3:20" x14ac:dyDescent="0.25">
      <c r="C68" s="437"/>
      <c r="D68" s="259" t="s">
        <v>35</v>
      </c>
      <c r="E68" s="260">
        <v>27</v>
      </c>
      <c r="F68" s="83">
        <v>70</v>
      </c>
      <c r="G68" s="83">
        <v>5</v>
      </c>
      <c r="H68" s="83">
        <v>4</v>
      </c>
      <c r="I68" s="83">
        <v>64</v>
      </c>
      <c r="J68" s="83">
        <v>103</v>
      </c>
      <c r="K68" s="83">
        <v>10</v>
      </c>
      <c r="L68" s="261">
        <v>15</v>
      </c>
      <c r="M68" s="83">
        <v>17</v>
      </c>
      <c r="N68" s="83">
        <v>17</v>
      </c>
      <c r="O68" s="83">
        <v>19</v>
      </c>
      <c r="P68" s="261">
        <v>15</v>
      </c>
      <c r="Q68" s="83">
        <v>142</v>
      </c>
      <c r="R68" s="83">
        <v>224</v>
      </c>
      <c r="S68" s="262">
        <v>134.875</v>
      </c>
      <c r="T68" s="263">
        <v>218.125</v>
      </c>
    </row>
    <row r="69" spans="3:20" x14ac:dyDescent="0.25">
      <c r="C69" s="437"/>
      <c r="D69" s="259" t="s">
        <v>36</v>
      </c>
      <c r="E69" s="260">
        <v>7</v>
      </c>
      <c r="F69" s="83">
        <v>37</v>
      </c>
      <c r="G69" s="83">
        <v>1</v>
      </c>
      <c r="H69" s="83">
        <v>7</v>
      </c>
      <c r="I69" s="83">
        <v>41</v>
      </c>
      <c r="J69" s="83">
        <v>130</v>
      </c>
      <c r="K69" s="83">
        <v>9</v>
      </c>
      <c r="L69" s="261">
        <v>35</v>
      </c>
      <c r="M69" s="83">
        <v>19</v>
      </c>
      <c r="N69" s="83">
        <v>52</v>
      </c>
      <c r="O69" s="83">
        <v>13</v>
      </c>
      <c r="P69" s="261">
        <v>47</v>
      </c>
      <c r="Q69" s="83">
        <v>90</v>
      </c>
      <c r="R69" s="83">
        <v>308</v>
      </c>
      <c r="S69" s="262">
        <v>85.25</v>
      </c>
      <c r="T69" s="263">
        <v>287.5</v>
      </c>
    </row>
    <row r="70" spans="3:20" ht="15.75" thickBot="1" x14ac:dyDescent="0.3">
      <c r="C70" s="437"/>
      <c r="D70" s="264" t="s">
        <v>37</v>
      </c>
      <c r="E70" s="265">
        <v>5</v>
      </c>
      <c r="F70" s="196">
        <v>20</v>
      </c>
      <c r="G70" s="196">
        <v>1</v>
      </c>
      <c r="H70" s="196">
        <v>2</v>
      </c>
      <c r="I70" s="196">
        <v>22</v>
      </c>
      <c r="J70" s="196">
        <v>30</v>
      </c>
      <c r="K70" s="196">
        <v>2</v>
      </c>
      <c r="L70" s="266">
        <v>1</v>
      </c>
      <c r="M70" s="196">
        <v>28</v>
      </c>
      <c r="N70" s="196">
        <v>8</v>
      </c>
      <c r="O70" s="196">
        <v>304</v>
      </c>
      <c r="P70" s="266">
        <v>168</v>
      </c>
      <c r="Q70" s="196">
        <v>362</v>
      </c>
      <c r="R70" s="196">
        <v>229</v>
      </c>
      <c r="S70" s="267">
        <v>188.5</v>
      </c>
      <c r="T70" s="268">
        <v>132</v>
      </c>
    </row>
    <row r="71" spans="3:20" ht="15.75" thickBot="1" x14ac:dyDescent="0.3">
      <c r="C71" s="269" t="s">
        <v>32</v>
      </c>
      <c r="D71" s="49"/>
      <c r="E71" s="249">
        <v>70</v>
      </c>
      <c r="F71" s="249">
        <v>198</v>
      </c>
      <c r="G71" s="249">
        <v>10</v>
      </c>
      <c r="H71" s="249">
        <v>16</v>
      </c>
      <c r="I71" s="249">
        <v>300</v>
      </c>
      <c r="J71" s="249">
        <v>436</v>
      </c>
      <c r="K71" s="249">
        <v>76</v>
      </c>
      <c r="L71" s="249">
        <v>79</v>
      </c>
      <c r="M71" s="270">
        <v>193</v>
      </c>
      <c r="N71" s="249">
        <v>158</v>
      </c>
      <c r="O71" s="249">
        <v>527</v>
      </c>
      <c r="P71" s="271">
        <v>421</v>
      </c>
      <c r="Q71" s="249">
        <v>1176</v>
      </c>
      <c r="R71" s="249">
        <v>1308</v>
      </c>
      <c r="S71" s="251">
        <v>921.875</v>
      </c>
      <c r="T71" s="252">
        <v>1107.25</v>
      </c>
    </row>
    <row r="72" spans="3:20" x14ac:dyDescent="0.25">
      <c r="S72" s="61"/>
      <c r="T72" s="61"/>
    </row>
    <row r="73" spans="3:20" x14ac:dyDescent="0.25">
      <c r="C73" s="42" t="s">
        <v>39</v>
      </c>
      <c r="S73" s="61"/>
      <c r="T73" s="61"/>
    </row>
    <row r="74" spans="3:20" x14ac:dyDescent="0.25">
      <c r="C74" s="42" t="s">
        <v>751</v>
      </c>
    </row>
    <row r="75" spans="3:20" x14ac:dyDescent="0.25">
      <c r="C75" s="42" t="s">
        <v>752</v>
      </c>
    </row>
  </sheetData>
  <mergeCells count="13">
    <mergeCell ref="C9:C65"/>
    <mergeCell ref="C66:C70"/>
    <mergeCell ref="S7:T7"/>
    <mergeCell ref="E6:L6"/>
    <mergeCell ref="M6:P6"/>
    <mergeCell ref="Q6:T6"/>
    <mergeCell ref="E7:F7"/>
    <mergeCell ref="G7:H7"/>
    <mergeCell ref="I7:J7"/>
    <mergeCell ref="K7:L7"/>
    <mergeCell ref="M7:N7"/>
    <mergeCell ref="O7:P7"/>
    <mergeCell ref="Q7:R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C27" sqref="C27"/>
    </sheetView>
  </sheetViews>
  <sheetFormatPr baseColWidth="10" defaultRowHeight="15" x14ac:dyDescent="0.25"/>
  <cols>
    <col min="1" max="1" width="11.42578125" style="51"/>
    <col min="2" max="2" width="2.7109375" style="88" customWidth="1"/>
    <col min="3" max="3" width="86.140625" style="42" customWidth="1"/>
    <col min="4" max="16384" width="11.42578125" style="51"/>
  </cols>
  <sheetData>
    <row r="1" spans="1:3" ht="15.75" x14ac:dyDescent="0.25">
      <c r="A1" s="122" t="s">
        <v>74</v>
      </c>
    </row>
    <row r="2" spans="1:3" ht="15.75" x14ac:dyDescent="0.25">
      <c r="A2" s="122" t="s">
        <v>873</v>
      </c>
    </row>
    <row r="5" spans="1:3" ht="15.75" thickBot="1" x14ac:dyDescent="0.3"/>
    <row r="6" spans="1:3" ht="15.75" thickBot="1" x14ac:dyDescent="0.3">
      <c r="B6" s="44" t="s">
        <v>837</v>
      </c>
      <c r="C6" s="110"/>
    </row>
    <row r="7" spans="1:3" x14ac:dyDescent="0.25">
      <c r="B7" s="116"/>
      <c r="C7" s="133" t="s">
        <v>664</v>
      </c>
    </row>
    <row r="8" spans="1:3" x14ac:dyDescent="0.25">
      <c r="C8" s="42" t="s">
        <v>207</v>
      </c>
    </row>
    <row r="9" spans="1:3" x14ac:dyDescent="0.25">
      <c r="C9" s="42" t="s">
        <v>208</v>
      </c>
    </row>
    <row r="10" spans="1:3" x14ac:dyDescent="0.25">
      <c r="C10" s="42" t="s">
        <v>793</v>
      </c>
    </row>
    <row r="11" spans="1:3" x14ac:dyDescent="0.25">
      <c r="C11" s="42" t="s">
        <v>665</v>
      </c>
    </row>
    <row r="12" spans="1:3" x14ac:dyDescent="0.25">
      <c r="C12" s="42" t="s">
        <v>838</v>
      </c>
    </row>
    <row r="13" spans="1:3" ht="15.75" thickBot="1" x14ac:dyDescent="0.3">
      <c r="C13" s="42" t="s">
        <v>209</v>
      </c>
    </row>
    <row r="14" spans="1:3" ht="15.75" thickBot="1" x14ac:dyDescent="0.3">
      <c r="B14" s="44" t="s">
        <v>666</v>
      </c>
      <c r="C14" s="110"/>
    </row>
    <row r="15" spans="1:3" x14ac:dyDescent="0.25">
      <c r="C15" s="42" t="s">
        <v>839</v>
      </c>
    </row>
    <row r="16" spans="1:3" x14ac:dyDescent="0.25">
      <c r="C16" s="42" t="s">
        <v>210</v>
      </c>
    </row>
    <row r="17" spans="2:3" x14ac:dyDescent="0.25">
      <c r="C17" s="133" t="s">
        <v>667</v>
      </c>
    </row>
    <row r="18" spans="2:3" x14ac:dyDescent="0.25">
      <c r="C18" s="133" t="s">
        <v>794</v>
      </c>
    </row>
    <row r="19" spans="2:3" ht="15.75" thickBot="1" x14ac:dyDescent="0.3">
      <c r="B19" s="149"/>
      <c r="C19" s="109" t="s">
        <v>795</v>
      </c>
    </row>
    <row r="21" spans="2:3" x14ac:dyDescent="0.25">
      <c r="B21" s="4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showGridLines="0" workbookViewId="0">
      <selection activeCell="X17" sqref="X17"/>
    </sheetView>
  </sheetViews>
  <sheetFormatPr baseColWidth="10" defaultRowHeight="15" x14ac:dyDescent="0.25"/>
  <cols>
    <col min="1" max="1" width="11.42578125" style="19"/>
    <col min="2" max="2" width="10.7109375" style="7" customWidth="1"/>
    <col min="3" max="3" width="4.5703125" style="7" customWidth="1"/>
    <col min="4" max="4" width="57.28515625" style="7" customWidth="1"/>
    <col min="5" max="18" width="6.28515625" style="80" customWidth="1"/>
    <col min="19" max="20" width="6.28515625" style="84" customWidth="1"/>
    <col min="21" max="16384" width="11.42578125" style="7"/>
  </cols>
  <sheetData>
    <row r="1" spans="1:1" ht="15.75" x14ac:dyDescent="0.25">
      <c r="A1" s="122" t="s">
        <v>1049</v>
      </c>
    </row>
    <row r="2" spans="1:1" ht="15.75" x14ac:dyDescent="0.25">
      <c r="A2" s="122" t="s">
        <v>1051</v>
      </c>
    </row>
    <row r="3" spans="1:1" ht="15.75" x14ac:dyDescent="0.25">
      <c r="A3" s="122" t="s">
        <v>1094</v>
      </c>
    </row>
  </sheetData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workbookViewId="0">
      <selection activeCell="C40" sqref="C40:C41"/>
    </sheetView>
  </sheetViews>
  <sheetFormatPr baseColWidth="10" defaultRowHeight="12.75" x14ac:dyDescent="0.2"/>
  <cols>
    <col min="1" max="1" width="11.42578125" style="42"/>
    <col min="2" max="2" width="5.140625" style="145" customWidth="1"/>
    <col min="3" max="3" width="20.28515625" style="48" customWidth="1"/>
    <col min="4" max="4" width="7.28515625" style="61" customWidth="1"/>
    <col min="5" max="16" width="9" style="60" customWidth="1"/>
    <col min="17" max="16384" width="11.42578125" style="42"/>
  </cols>
  <sheetData>
    <row r="1" spans="1:17" ht="15.75" x14ac:dyDescent="0.25">
      <c r="A1" s="122" t="s">
        <v>1053</v>
      </c>
    </row>
    <row r="2" spans="1:17" ht="15.75" x14ac:dyDescent="0.25">
      <c r="A2" s="122" t="s">
        <v>1051</v>
      </c>
    </row>
    <row r="3" spans="1:17" ht="15.75" x14ac:dyDescent="0.25">
      <c r="A3" s="122" t="s">
        <v>1095</v>
      </c>
    </row>
    <row r="4" spans="1:17" ht="15" x14ac:dyDescent="0.25">
      <c r="A4" s="5"/>
    </row>
    <row r="5" spans="1:17" ht="15" x14ac:dyDescent="0.25">
      <c r="A5" s="5"/>
    </row>
    <row r="6" spans="1:17" ht="13.5" thickBot="1" x14ac:dyDescent="0.25">
      <c r="A6" s="88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7" ht="15.75" customHeight="1" thickBot="1" x14ac:dyDescent="0.25">
      <c r="A7" s="88"/>
      <c r="D7" s="109"/>
      <c r="E7" s="443" t="s">
        <v>502</v>
      </c>
      <c r="F7" s="443"/>
      <c r="G7" s="443"/>
      <c r="H7" s="443"/>
      <c r="I7" s="443"/>
      <c r="J7" s="443"/>
      <c r="K7" s="443"/>
      <c r="L7" s="443"/>
      <c r="M7" s="443" t="s">
        <v>503</v>
      </c>
      <c r="N7" s="443"/>
      <c r="O7" s="443"/>
      <c r="P7" s="272"/>
    </row>
    <row r="8" spans="1:17" x14ac:dyDescent="0.2">
      <c r="D8" s="444" t="s">
        <v>659</v>
      </c>
      <c r="E8" s="446" t="s">
        <v>446</v>
      </c>
      <c r="F8" s="415"/>
      <c r="G8" s="415" t="s">
        <v>447</v>
      </c>
      <c r="H8" s="415"/>
      <c r="I8" s="415" t="s">
        <v>448</v>
      </c>
      <c r="J8" s="415"/>
      <c r="K8" s="415" t="s">
        <v>449</v>
      </c>
      <c r="L8" s="447"/>
      <c r="M8" s="446" t="s">
        <v>450</v>
      </c>
      <c r="N8" s="415"/>
      <c r="O8" s="415" t="s">
        <v>504</v>
      </c>
      <c r="P8" s="415"/>
    </row>
    <row r="9" spans="1:17" ht="13.5" thickBot="1" x14ac:dyDescent="0.25">
      <c r="D9" s="445"/>
      <c r="E9" s="58" t="s">
        <v>51</v>
      </c>
      <c r="F9" s="58" t="s">
        <v>52</v>
      </c>
      <c r="G9" s="58" t="s">
        <v>51</v>
      </c>
      <c r="H9" s="58" t="s">
        <v>52</v>
      </c>
      <c r="I9" s="58" t="s">
        <v>51</v>
      </c>
      <c r="J9" s="58" t="s">
        <v>52</v>
      </c>
      <c r="K9" s="58" t="s">
        <v>51</v>
      </c>
      <c r="L9" s="273" t="s">
        <v>52</v>
      </c>
      <c r="M9" s="58" t="s">
        <v>51</v>
      </c>
      <c r="N9" s="58" t="s">
        <v>52</v>
      </c>
      <c r="O9" s="58" t="s">
        <v>51</v>
      </c>
      <c r="P9" s="58" t="s">
        <v>52</v>
      </c>
    </row>
    <row r="10" spans="1:17" s="88" customFormat="1" ht="13.5" thickBot="1" x14ac:dyDescent="0.25">
      <c r="B10" s="274" t="s">
        <v>505</v>
      </c>
      <c r="C10" s="275"/>
      <c r="D10" s="345">
        <v>1806</v>
      </c>
      <c r="E10" s="59">
        <v>2.6578073089700998</v>
      </c>
      <c r="F10" s="59">
        <v>7.0874861572535988</v>
      </c>
      <c r="G10" s="59">
        <v>0.44296788482834992</v>
      </c>
      <c r="H10" s="59">
        <v>0.77519379844961245</v>
      </c>
      <c r="I10" s="59">
        <v>12.126245847176079</v>
      </c>
      <c r="J10" s="59">
        <v>18.106312292358805</v>
      </c>
      <c r="K10" s="59">
        <v>3.4330011074197122</v>
      </c>
      <c r="L10" s="276">
        <v>3.5991140642303434</v>
      </c>
      <c r="M10" s="59">
        <v>6.921373200442968</v>
      </c>
      <c r="N10" s="59">
        <v>5.2602436323366559</v>
      </c>
      <c r="O10" s="59">
        <v>22.037652270210408</v>
      </c>
      <c r="P10" s="59">
        <v>17.552602436323365</v>
      </c>
    </row>
    <row r="11" spans="1:17" x14ac:dyDescent="0.2">
      <c r="B11" s="202"/>
      <c r="C11" s="277" t="s">
        <v>506</v>
      </c>
      <c r="D11" s="278">
        <v>23</v>
      </c>
      <c r="F11" s="60">
        <v>8.6956521739130004</v>
      </c>
      <c r="I11" s="60">
        <v>8.6956521739130004</v>
      </c>
      <c r="J11" s="60">
        <v>30.434782608694999</v>
      </c>
      <c r="K11" s="117">
        <v>4.3478260869560001</v>
      </c>
      <c r="L11" s="279">
        <v>8.6956521739130004</v>
      </c>
      <c r="N11" s="60">
        <v>8.6956521739130004</v>
      </c>
      <c r="O11" s="60">
        <v>17.391304347826001</v>
      </c>
      <c r="P11" s="60">
        <v>13.043478260869</v>
      </c>
      <c r="Q11" s="204"/>
    </row>
    <row r="12" spans="1:17" x14ac:dyDescent="0.2">
      <c r="B12" s="202"/>
      <c r="C12" s="277" t="s">
        <v>507</v>
      </c>
      <c r="D12" s="278">
        <v>132</v>
      </c>
      <c r="E12" s="60">
        <v>2.2727272727269998</v>
      </c>
      <c r="F12" s="60">
        <v>8.333333333333</v>
      </c>
      <c r="G12" s="60">
        <v>0.75757575757499995</v>
      </c>
      <c r="H12" s="60">
        <v>0.75757575757499995</v>
      </c>
      <c r="I12" s="60">
        <v>15.151515151515</v>
      </c>
      <c r="J12" s="60">
        <v>21.212121212121001</v>
      </c>
      <c r="K12" s="117">
        <v>3.0303030303030001</v>
      </c>
      <c r="L12" s="279">
        <v>3.7878787878779998</v>
      </c>
      <c r="M12" s="60">
        <v>4.5454545454539996</v>
      </c>
      <c r="N12" s="60">
        <v>11.363636363635999</v>
      </c>
      <c r="O12" s="60">
        <v>17.424242424241999</v>
      </c>
      <c r="P12" s="60">
        <v>11.363636363635999</v>
      </c>
      <c r="Q12" s="204"/>
    </row>
    <row r="13" spans="1:17" x14ac:dyDescent="0.2">
      <c r="B13" s="202"/>
      <c r="C13" s="277" t="s">
        <v>508</v>
      </c>
      <c r="D13" s="278">
        <v>112</v>
      </c>
      <c r="E13" s="60">
        <v>6.25</v>
      </c>
      <c r="F13" s="60">
        <v>15.178571428571001</v>
      </c>
      <c r="H13" s="60">
        <v>0.89285714285700002</v>
      </c>
      <c r="I13" s="60">
        <v>17.857142857142001</v>
      </c>
      <c r="J13" s="60">
        <v>23.214285714285001</v>
      </c>
      <c r="K13" s="117">
        <v>0.89285714285700002</v>
      </c>
      <c r="L13" s="279">
        <v>3.5714285714280001</v>
      </c>
      <c r="M13" s="60">
        <v>4.4642857142850003</v>
      </c>
      <c r="N13" s="60">
        <v>3.5714285714280001</v>
      </c>
      <c r="O13" s="60">
        <v>15.178571428571001</v>
      </c>
      <c r="P13" s="60">
        <v>8.9285714285710007</v>
      </c>
      <c r="Q13" s="204"/>
    </row>
    <row r="14" spans="1:17" x14ac:dyDescent="0.2">
      <c r="B14" s="202"/>
      <c r="C14" s="277" t="s">
        <v>238</v>
      </c>
      <c r="D14" s="278">
        <v>225</v>
      </c>
      <c r="E14" s="60">
        <v>2.2222222222219998</v>
      </c>
      <c r="F14" s="60">
        <v>6.6666666666659999</v>
      </c>
      <c r="H14" s="60">
        <v>1.333333333333</v>
      </c>
      <c r="I14" s="60">
        <v>12.444444444444001</v>
      </c>
      <c r="J14" s="60">
        <v>22.222222222222001</v>
      </c>
      <c r="K14" s="117">
        <v>6.2222222222220003</v>
      </c>
      <c r="L14" s="279">
        <v>6.6666666666659999</v>
      </c>
      <c r="M14" s="60">
        <v>4.8888888888880002</v>
      </c>
      <c r="N14" s="60">
        <v>4.4444444444439997</v>
      </c>
      <c r="O14" s="60">
        <v>19.111111111111001</v>
      </c>
      <c r="P14" s="60">
        <v>13.777777777777001</v>
      </c>
      <c r="Q14" s="204"/>
    </row>
    <row r="15" spans="1:17" x14ac:dyDescent="0.2">
      <c r="B15" s="202"/>
      <c r="C15" s="277" t="s">
        <v>509</v>
      </c>
      <c r="D15" s="278">
        <v>61</v>
      </c>
      <c r="E15" s="60">
        <v>3.2786885245900002</v>
      </c>
      <c r="F15" s="60">
        <v>1.6393442622950001</v>
      </c>
      <c r="I15" s="60">
        <v>4.918032786885</v>
      </c>
      <c r="J15" s="60">
        <v>16.393442622950001</v>
      </c>
      <c r="K15" s="117">
        <v>6.5573770491800003</v>
      </c>
      <c r="L15" s="279">
        <v>1.6393442622950001</v>
      </c>
      <c r="M15" s="60">
        <v>6.5573770491800003</v>
      </c>
      <c r="N15" s="60">
        <v>6.5573770491800003</v>
      </c>
      <c r="O15" s="60">
        <v>31.147540983606</v>
      </c>
      <c r="P15" s="60">
        <v>21.311475409836</v>
      </c>
      <c r="Q15" s="204"/>
    </row>
    <row r="16" spans="1:17" x14ac:dyDescent="0.2">
      <c r="B16" s="202"/>
      <c r="C16" s="277" t="s">
        <v>239</v>
      </c>
      <c r="D16" s="278">
        <v>126</v>
      </c>
      <c r="E16" s="60">
        <v>4.7619047619039998</v>
      </c>
      <c r="F16" s="60">
        <v>1.5873015873009999</v>
      </c>
      <c r="H16" s="60">
        <v>1.5873015873009999</v>
      </c>
      <c r="I16" s="60">
        <v>10.31746031746</v>
      </c>
      <c r="J16" s="60">
        <v>11.111111111111001</v>
      </c>
      <c r="K16" s="117">
        <v>3.1746031746029999</v>
      </c>
      <c r="L16" s="279">
        <v>2.3809523809519999</v>
      </c>
      <c r="M16" s="60">
        <v>9.5238095238089997</v>
      </c>
      <c r="N16" s="60">
        <v>3.9682539682529998</v>
      </c>
      <c r="O16" s="60">
        <v>26.984126984126</v>
      </c>
      <c r="P16" s="60">
        <v>24.603174603174001</v>
      </c>
      <c r="Q16" s="204"/>
    </row>
    <row r="17" spans="2:17" x14ac:dyDescent="0.2">
      <c r="B17" s="202"/>
      <c r="C17" s="277" t="s">
        <v>240</v>
      </c>
      <c r="D17" s="278">
        <v>139</v>
      </c>
      <c r="E17" s="60">
        <v>2.1582733812939998</v>
      </c>
      <c r="F17" s="60">
        <v>3.5971223021580001</v>
      </c>
      <c r="G17" s="60">
        <v>1.438848920863</v>
      </c>
      <c r="H17" s="60">
        <v>0.71942446043099995</v>
      </c>
      <c r="I17" s="60">
        <v>5.0359712230209999</v>
      </c>
      <c r="J17" s="60">
        <v>7.9136690647480004</v>
      </c>
      <c r="K17" s="117">
        <v>3.5971223021580001</v>
      </c>
      <c r="L17" s="279">
        <v>2.1582733812939998</v>
      </c>
      <c r="M17" s="60">
        <v>10.791366906474</v>
      </c>
      <c r="N17" s="60">
        <v>1.438848920863</v>
      </c>
      <c r="O17" s="60">
        <v>41.726618705035001</v>
      </c>
      <c r="P17" s="60">
        <v>19.424460431654001</v>
      </c>
      <c r="Q17" s="204"/>
    </row>
    <row r="18" spans="2:17" x14ac:dyDescent="0.2">
      <c r="B18" s="202"/>
      <c r="C18" s="277" t="s">
        <v>241</v>
      </c>
      <c r="D18" s="278">
        <v>920</v>
      </c>
      <c r="E18" s="60">
        <v>2.3913043478259999</v>
      </c>
      <c r="F18" s="60">
        <v>7.5</v>
      </c>
      <c r="G18" s="60">
        <v>0.54347826086899997</v>
      </c>
      <c r="H18" s="60">
        <v>0.65217391304299999</v>
      </c>
      <c r="I18" s="60">
        <v>12.391304347826001</v>
      </c>
      <c r="J18" s="60">
        <v>18.586956521739001</v>
      </c>
      <c r="K18" s="117">
        <v>2.934782608695</v>
      </c>
      <c r="L18" s="279">
        <v>3.2608695652169999</v>
      </c>
      <c r="M18" s="60">
        <v>7.1739130434779996</v>
      </c>
      <c r="N18" s="60">
        <v>5.2173913043470002</v>
      </c>
      <c r="O18" s="60">
        <v>20.543478260869001</v>
      </c>
      <c r="P18" s="60">
        <v>18.804347826086001</v>
      </c>
      <c r="Q18" s="204"/>
    </row>
    <row r="19" spans="2:17" ht="13.5" thickBot="1" x14ac:dyDescent="0.25">
      <c r="B19" s="202"/>
      <c r="C19" s="277" t="s">
        <v>510</v>
      </c>
      <c r="D19" s="278">
        <v>68</v>
      </c>
      <c r="F19" s="60">
        <v>8.8235294117639995</v>
      </c>
      <c r="I19" s="60">
        <v>17.647058823529001</v>
      </c>
      <c r="J19" s="60">
        <v>14.705882352941</v>
      </c>
      <c r="K19" s="117">
        <v>2.9411764705880001</v>
      </c>
      <c r="L19" s="279">
        <v>2.9411764705880001</v>
      </c>
      <c r="M19" s="60">
        <v>8.8235294117639995</v>
      </c>
      <c r="N19" s="60">
        <v>7.3529411764699999</v>
      </c>
      <c r="O19" s="60">
        <v>16.176470588234999</v>
      </c>
      <c r="P19" s="60">
        <v>20.588235294116998</v>
      </c>
      <c r="Q19" s="204"/>
    </row>
    <row r="20" spans="2:17" s="88" customFormat="1" ht="13.5" thickBot="1" x14ac:dyDescent="0.25">
      <c r="B20" s="274" t="s">
        <v>511</v>
      </c>
      <c r="C20" s="228"/>
      <c r="D20" s="345">
        <v>595</v>
      </c>
      <c r="E20" s="59">
        <v>3.3613445378151261</v>
      </c>
      <c r="F20" s="59">
        <v>11.092436974789916</v>
      </c>
      <c r="G20" s="59">
        <v>0.33613445378151263</v>
      </c>
      <c r="H20" s="59">
        <v>0.33613445378151263</v>
      </c>
      <c r="I20" s="59">
        <v>12.436974789915967</v>
      </c>
      <c r="J20" s="59">
        <v>16.134453781512605</v>
      </c>
      <c r="K20" s="59">
        <v>2.1848739495798317</v>
      </c>
      <c r="L20" s="276">
        <v>2.0168067226890756</v>
      </c>
      <c r="M20" s="59">
        <v>9.7478991596638647</v>
      </c>
      <c r="N20" s="59">
        <v>9.7478991596638647</v>
      </c>
      <c r="O20" s="59">
        <v>17.310924369747898</v>
      </c>
      <c r="P20" s="59">
        <v>15.294117647058824</v>
      </c>
      <c r="Q20" s="204"/>
    </row>
    <row r="21" spans="2:17" x14ac:dyDescent="0.2">
      <c r="B21" s="202"/>
      <c r="C21" s="277" t="s">
        <v>512</v>
      </c>
      <c r="D21" s="278">
        <v>48</v>
      </c>
      <c r="F21" s="60">
        <v>4.1666666666659999</v>
      </c>
      <c r="I21" s="60">
        <v>10.416666666666</v>
      </c>
      <c r="J21" s="60">
        <v>12.5</v>
      </c>
      <c r="K21" s="117">
        <v>2.083333333333</v>
      </c>
      <c r="L21" s="279"/>
      <c r="M21" s="60">
        <v>18.75</v>
      </c>
      <c r="N21" s="60">
        <v>10.416666666666</v>
      </c>
      <c r="O21" s="60">
        <v>27.083333333333002</v>
      </c>
      <c r="P21" s="60">
        <v>14.583333333333</v>
      </c>
      <c r="Q21" s="204"/>
    </row>
    <row r="22" spans="2:17" x14ac:dyDescent="0.2">
      <c r="B22" s="202"/>
      <c r="C22" s="277" t="s">
        <v>513</v>
      </c>
      <c r="D22" s="278">
        <v>37</v>
      </c>
      <c r="E22" s="60">
        <v>8.1081081081080004</v>
      </c>
      <c r="F22" s="60">
        <v>16.216216216216001</v>
      </c>
      <c r="J22" s="60">
        <v>18.918918918917999</v>
      </c>
      <c r="K22" s="117">
        <v>5.4054054054050003</v>
      </c>
      <c r="L22" s="279"/>
      <c r="M22" s="60">
        <v>10.810810810810001</v>
      </c>
      <c r="N22" s="60">
        <v>10.810810810810001</v>
      </c>
      <c r="O22" s="60">
        <v>18.918918918917999</v>
      </c>
      <c r="P22" s="60">
        <v>10.810810810810001</v>
      </c>
      <c r="Q22" s="204"/>
    </row>
    <row r="23" spans="2:17" x14ac:dyDescent="0.2">
      <c r="B23" s="202"/>
      <c r="C23" s="277" t="s">
        <v>514</v>
      </c>
      <c r="D23" s="278">
        <v>43</v>
      </c>
      <c r="F23" s="60">
        <v>16.279069767441001</v>
      </c>
      <c r="G23" s="60">
        <v>2.3255813953479998</v>
      </c>
      <c r="I23" s="60">
        <v>11.627906976744001</v>
      </c>
      <c r="J23" s="60">
        <v>20.930232558139</v>
      </c>
      <c r="K23" s="117">
        <v>2.3255813953479998</v>
      </c>
      <c r="L23" s="279"/>
      <c r="M23" s="60">
        <v>9.3023255813949994</v>
      </c>
      <c r="N23" s="60">
        <v>11.627906976744001</v>
      </c>
      <c r="O23" s="60">
        <v>16.279069767441001</v>
      </c>
      <c r="P23" s="60">
        <v>9.3023255813949994</v>
      </c>
      <c r="Q23" s="204"/>
    </row>
    <row r="24" spans="2:17" x14ac:dyDescent="0.2">
      <c r="B24" s="202"/>
      <c r="C24" s="277" t="s">
        <v>515</v>
      </c>
      <c r="D24" s="278">
        <v>3</v>
      </c>
      <c r="E24" s="60">
        <v>33.333333333333002</v>
      </c>
      <c r="I24" s="60">
        <v>33.333333333333002</v>
      </c>
      <c r="K24" s="117"/>
      <c r="L24" s="279"/>
      <c r="P24" s="60">
        <v>33.333333333333002</v>
      </c>
      <c r="Q24" s="204"/>
    </row>
    <row r="25" spans="2:17" x14ac:dyDescent="0.2">
      <c r="B25" s="202"/>
      <c r="C25" s="277" t="s">
        <v>516</v>
      </c>
      <c r="D25" s="278">
        <v>3</v>
      </c>
      <c r="E25" s="60">
        <v>33.333333333333002</v>
      </c>
      <c r="J25" s="60">
        <v>33.333333333333002</v>
      </c>
      <c r="K25" s="117"/>
      <c r="L25" s="279"/>
      <c r="M25" s="60">
        <v>33.333333333333002</v>
      </c>
      <c r="Q25" s="204"/>
    </row>
    <row r="26" spans="2:17" x14ac:dyDescent="0.2">
      <c r="B26" s="202"/>
      <c r="C26" s="277" t="s">
        <v>517</v>
      </c>
      <c r="D26" s="278">
        <v>37</v>
      </c>
      <c r="E26" s="60">
        <v>5.4054054054050003</v>
      </c>
      <c r="F26" s="60">
        <v>10.810810810810001</v>
      </c>
      <c r="I26" s="60">
        <v>16.216216216216001</v>
      </c>
      <c r="J26" s="60">
        <v>27.027027027027</v>
      </c>
      <c r="K26" s="117">
        <v>2.7027027027020001</v>
      </c>
      <c r="L26" s="279">
        <v>5.4054054054050003</v>
      </c>
      <c r="M26" s="60">
        <v>10.810810810810001</v>
      </c>
      <c r="N26" s="60">
        <v>2.7027027027020001</v>
      </c>
      <c r="O26" s="60">
        <v>8.1081081081080004</v>
      </c>
      <c r="P26" s="60">
        <v>10.810810810810001</v>
      </c>
      <c r="Q26" s="204"/>
    </row>
    <row r="27" spans="2:17" x14ac:dyDescent="0.2">
      <c r="B27" s="202"/>
      <c r="C27" s="277" t="s">
        <v>518</v>
      </c>
      <c r="D27" s="278">
        <v>19</v>
      </c>
      <c r="E27" s="60">
        <v>5.2631578947359996</v>
      </c>
      <c r="F27" s="60">
        <v>5.2631578947359996</v>
      </c>
      <c r="I27" s="60">
        <v>5.2631578947359996</v>
      </c>
      <c r="J27" s="60">
        <v>15.78947368421</v>
      </c>
      <c r="K27" s="117"/>
      <c r="L27" s="279"/>
      <c r="M27" s="60">
        <v>5.2631578947359996</v>
      </c>
      <c r="N27" s="60">
        <v>10.526315789472999</v>
      </c>
      <c r="O27" s="60">
        <v>26.315789473683999</v>
      </c>
      <c r="P27" s="60">
        <v>26.315789473683999</v>
      </c>
      <c r="Q27" s="204"/>
    </row>
    <row r="28" spans="2:17" x14ac:dyDescent="0.2">
      <c r="B28" s="202"/>
      <c r="C28" s="277" t="s">
        <v>519</v>
      </c>
      <c r="D28" s="278">
        <v>31</v>
      </c>
      <c r="F28" s="60">
        <v>12.903225806450999</v>
      </c>
      <c r="I28" s="60">
        <v>6.4516129032249996</v>
      </c>
      <c r="J28" s="60">
        <v>6.4516129032249996</v>
      </c>
      <c r="K28" s="117"/>
      <c r="L28" s="279">
        <v>6.4516129032249996</v>
      </c>
      <c r="M28" s="60">
        <v>12.903225806450999</v>
      </c>
      <c r="N28" s="60">
        <v>9.6774193548379994</v>
      </c>
      <c r="O28" s="60">
        <v>19.354838709677001</v>
      </c>
      <c r="P28" s="60">
        <v>25.806451612903</v>
      </c>
      <c r="Q28" s="204"/>
    </row>
    <row r="29" spans="2:17" x14ac:dyDescent="0.2">
      <c r="B29" s="202"/>
      <c r="C29" s="277" t="s">
        <v>520</v>
      </c>
      <c r="D29" s="278">
        <v>6</v>
      </c>
      <c r="E29" s="60">
        <v>16.666666666666</v>
      </c>
      <c r="J29" s="60">
        <v>33.333333333333002</v>
      </c>
      <c r="K29" s="117">
        <v>16.666666666666</v>
      </c>
      <c r="L29" s="279"/>
      <c r="N29" s="60">
        <v>16.666666666666</v>
      </c>
      <c r="P29" s="60">
        <v>16.666666666666</v>
      </c>
      <c r="Q29" s="204"/>
    </row>
    <row r="30" spans="2:17" x14ac:dyDescent="0.2">
      <c r="B30" s="202"/>
      <c r="C30" s="277" t="s">
        <v>521</v>
      </c>
      <c r="D30" s="278">
        <v>28</v>
      </c>
      <c r="F30" s="60">
        <v>17.857142857142001</v>
      </c>
      <c r="I30" s="60">
        <v>14.285714285714</v>
      </c>
      <c r="J30" s="60">
        <v>17.857142857142001</v>
      </c>
      <c r="K30" s="117">
        <v>3.5714285714280001</v>
      </c>
      <c r="L30" s="279"/>
      <c r="M30" s="60">
        <v>3.5714285714280001</v>
      </c>
      <c r="N30" s="60">
        <v>7.1428571428570002</v>
      </c>
      <c r="O30" s="60">
        <v>25</v>
      </c>
      <c r="P30" s="60">
        <v>10.714285714284999</v>
      </c>
      <c r="Q30" s="204"/>
    </row>
    <row r="31" spans="2:17" x14ac:dyDescent="0.2">
      <c r="B31" s="202"/>
      <c r="C31" s="277" t="s">
        <v>522</v>
      </c>
      <c r="D31" s="278">
        <v>35</v>
      </c>
      <c r="E31" s="60">
        <v>2.8571428571420001</v>
      </c>
      <c r="F31" s="60">
        <v>14.285714285714</v>
      </c>
      <c r="I31" s="60">
        <v>25.714285714285001</v>
      </c>
      <c r="J31" s="60">
        <v>14.285714285714</v>
      </c>
      <c r="K31" s="117"/>
      <c r="L31" s="279"/>
      <c r="M31" s="60">
        <v>5.7142857142850003</v>
      </c>
      <c r="N31" s="60">
        <v>5.7142857142850003</v>
      </c>
      <c r="O31" s="60">
        <v>8.5714285714279992</v>
      </c>
      <c r="P31" s="60">
        <v>22.857142857142001</v>
      </c>
      <c r="Q31" s="204"/>
    </row>
    <row r="32" spans="2:17" x14ac:dyDescent="0.2">
      <c r="B32" s="202"/>
      <c r="C32" s="277" t="s">
        <v>523</v>
      </c>
      <c r="D32" s="278">
        <v>14</v>
      </c>
      <c r="E32" s="60">
        <v>7.1428571428570002</v>
      </c>
      <c r="I32" s="60">
        <v>21.428571428571001</v>
      </c>
      <c r="J32" s="60">
        <v>21.428571428571001</v>
      </c>
      <c r="K32" s="117"/>
      <c r="L32" s="279"/>
      <c r="M32" s="60">
        <v>14.285714285714</v>
      </c>
      <c r="N32" s="60">
        <v>14.285714285714</v>
      </c>
      <c r="O32" s="60">
        <v>14.285714285714</v>
      </c>
      <c r="P32" s="60">
        <v>7.1428571428570002</v>
      </c>
      <c r="Q32" s="204"/>
    </row>
    <row r="33" spans="2:17" x14ac:dyDescent="0.2">
      <c r="B33" s="202"/>
      <c r="C33" s="277" t="s">
        <v>524</v>
      </c>
      <c r="D33" s="278">
        <v>160</v>
      </c>
      <c r="E33" s="60">
        <v>2.5</v>
      </c>
      <c r="F33" s="60">
        <v>10.625</v>
      </c>
      <c r="G33" s="60">
        <v>0.625</v>
      </c>
      <c r="I33" s="60">
        <v>12.5</v>
      </c>
      <c r="J33" s="60">
        <v>13.75</v>
      </c>
      <c r="K33" s="117">
        <v>2.5</v>
      </c>
      <c r="L33" s="279">
        <v>2.5</v>
      </c>
      <c r="M33" s="60">
        <v>10</v>
      </c>
      <c r="N33" s="60">
        <v>11.25</v>
      </c>
      <c r="O33" s="60">
        <v>17.5</v>
      </c>
      <c r="P33" s="60">
        <v>16.25</v>
      </c>
      <c r="Q33" s="204"/>
    </row>
    <row r="34" spans="2:17" x14ac:dyDescent="0.2">
      <c r="B34" s="202"/>
      <c r="C34" s="277" t="s">
        <v>525</v>
      </c>
      <c r="D34" s="278">
        <v>7</v>
      </c>
      <c r="F34" s="60">
        <v>28.571428571428001</v>
      </c>
      <c r="I34" s="60">
        <v>14.285714285714</v>
      </c>
      <c r="J34" s="60">
        <v>14.285714285714</v>
      </c>
      <c r="K34" s="117"/>
      <c r="L34" s="279"/>
      <c r="N34" s="60">
        <v>14.285714285714</v>
      </c>
      <c r="O34" s="60">
        <v>14.285714285714</v>
      </c>
      <c r="P34" s="60">
        <v>14.285714285714</v>
      </c>
      <c r="Q34" s="204"/>
    </row>
    <row r="35" spans="2:17" x14ac:dyDescent="0.2">
      <c r="B35" s="202"/>
      <c r="C35" s="277" t="s">
        <v>526</v>
      </c>
      <c r="D35" s="278">
        <v>13</v>
      </c>
      <c r="H35" s="60">
        <v>7.6923076923069997</v>
      </c>
      <c r="I35" s="60">
        <v>15.384615384615</v>
      </c>
      <c r="J35" s="60">
        <v>23.076923076922998</v>
      </c>
      <c r="K35" s="117">
        <v>7.6923076923069997</v>
      </c>
      <c r="L35" s="279"/>
      <c r="N35" s="60">
        <v>15.384615384615</v>
      </c>
      <c r="O35" s="60">
        <v>7.6923076923069997</v>
      </c>
      <c r="P35" s="60">
        <v>23.076923076922998</v>
      </c>
      <c r="Q35" s="204"/>
    </row>
    <row r="36" spans="2:17" x14ac:dyDescent="0.2">
      <c r="B36" s="202"/>
      <c r="C36" s="277" t="s">
        <v>527</v>
      </c>
      <c r="D36" s="278">
        <v>84</v>
      </c>
      <c r="E36" s="60">
        <v>5.9523809523800004</v>
      </c>
      <c r="F36" s="60">
        <v>7.1428571428570002</v>
      </c>
      <c r="H36" s="60">
        <v>1.190476190476</v>
      </c>
      <c r="I36" s="60">
        <v>14.285714285714</v>
      </c>
      <c r="J36" s="60">
        <v>13.095238095238001</v>
      </c>
      <c r="K36" s="117">
        <v>1.190476190476</v>
      </c>
      <c r="L36" s="279">
        <v>4.7619047619039998</v>
      </c>
      <c r="M36" s="60">
        <v>9.5238095238089997</v>
      </c>
      <c r="N36" s="60">
        <v>10.714285714284999</v>
      </c>
      <c r="O36" s="60">
        <v>16.666666666666</v>
      </c>
      <c r="P36" s="60">
        <v>15.47619047619</v>
      </c>
      <c r="Q36" s="204"/>
    </row>
    <row r="37" spans="2:17" ht="13.5" thickBot="1" x14ac:dyDescent="0.25">
      <c r="B37" s="202"/>
      <c r="C37" s="277" t="s">
        <v>528</v>
      </c>
      <c r="D37" s="278">
        <v>27</v>
      </c>
      <c r="F37" s="60">
        <v>25.925925925925</v>
      </c>
      <c r="I37" s="60">
        <v>11.111111111111001</v>
      </c>
      <c r="J37" s="60">
        <v>22.222222222222001</v>
      </c>
      <c r="K37" s="117"/>
      <c r="L37" s="279"/>
      <c r="M37" s="60">
        <v>7.4074074074069998</v>
      </c>
      <c r="N37" s="60">
        <v>3.7037037037029998</v>
      </c>
      <c r="O37" s="60">
        <v>22.222222222222001</v>
      </c>
      <c r="P37" s="60">
        <v>7.4074074074069998</v>
      </c>
      <c r="Q37" s="204"/>
    </row>
    <row r="38" spans="2:17" s="88" customFormat="1" ht="13.5" thickBot="1" x14ac:dyDescent="0.25">
      <c r="B38" s="274" t="s">
        <v>529</v>
      </c>
      <c r="C38" s="228"/>
      <c r="D38" s="345">
        <v>83</v>
      </c>
      <c r="E38" s="59">
        <v>2.4096385542168677</v>
      </c>
      <c r="F38" s="59">
        <v>4.8192771084337354</v>
      </c>
      <c r="G38" s="59">
        <v>0</v>
      </c>
      <c r="H38" s="59">
        <v>0</v>
      </c>
      <c r="I38" s="59">
        <v>8.4337349397590362</v>
      </c>
      <c r="J38" s="59">
        <v>15.662650602409638</v>
      </c>
      <c r="K38" s="59">
        <v>1.2048192771084338</v>
      </c>
      <c r="L38" s="276">
        <v>2.4096385542168677</v>
      </c>
      <c r="M38" s="59">
        <v>12.048192771084338</v>
      </c>
      <c r="N38" s="59">
        <v>6.024096385542169</v>
      </c>
      <c r="O38" s="59">
        <v>31.325301204819276</v>
      </c>
      <c r="P38" s="59">
        <v>15.662650602409638</v>
      </c>
      <c r="Q38" s="204"/>
    </row>
    <row r="40" spans="2:17" x14ac:dyDescent="0.2">
      <c r="C40" s="42" t="s">
        <v>1097</v>
      </c>
      <c r="D40" s="42"/>
    </row>
    <row r="41" spans="2:17" x14ac:dyDescent="0.2">
      <c r="C41" s="42" t="s">
        <v>751</v>
      </c>
      <c r="D41" s="42"/>
    </row>
    <row r="56" spans="2:2" x14ac:dyDescent="0.2">
      <c r="B56" s="145" t="s">
        <v>764</v>
      </c>
    </row>
  </sheetData>
  <mergeCells count="9">
    <mergeCell ref="E7:L7"/>
    <mergeCell ref="M7:O7"/>
    <mergeCell ref="D8:D9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showGridLines="0" workbookViewId="0">
      <selection activeCell="N24" sqref="N24"/>
    </sheetView>
  </sheetViews>
  <sheetFormatPr baseColWidth="10" defaultRowHeight="12.75" x14ac:dyDescent="0.2"/>
  <cols>
    <col min="1" max="2" width="11.42578125" style="7"/>
    <col min="3" max="3" width="5.140625" style="8" customWidth="1"/>
    <col min="4" max="4" width="11.42578125" style="8"/>
    <col min="5" max="16" width="8.85546875" style="84" customWidth="1"/>
    <col min="17" max="16384" width="11.42578125" style="7"/>
  </cols>
  <sheetData>
    <row r="1" spans="1:1" ht="15.75" x14ac:dyDescent="0.25">
      <c r="A1" s="122" t="s">
        <v>1053</v>
      </c>
    </row>
    <row r="2" spans="1:1" ht="15.75" x14ac:dyDescent="0.25">
      <c r="A2" s="122" t="s">
        <v>1051</v>
      </c>
    </row>
    <row r="3" spans="1:1" ht="15.75" x14ac:dyDescent="0.25">
      <c r="A3" s="122" t="s">
        <v>1095</v>
      </c>
    </row>
    <row r="4" spans="1:1" x14ac:dyDescent="0.2">
      <c r="A4" s="21"/>
    </row>
    <row r="5" spans="1:1" x14ac:dyDescent="0.2">
      <c r="A5" s="21"/>
    </row>
  </sheetData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sqref="A1:A3"/>
    </sheetView>
  </sheetViews>
  <sheetFormatPr baseColWidth="10" defaultRowHeight="15" x14ac:dyDescent="0.25"/>
  <cols>
    <col min="2" max="2" width="3" style="216" customWidth="1"/>
    <col min="3" max="3" width="17" customWidth="1"/>
    <col min="4" max="4" width="8.28515625" style="32" customWidth="1"/>
    <col min="5" max="16" width="7.7109375" style="188" customWidth="1"/>
  </cols>
  <sheetData>
    <row r="1" spans="1:18" ht="15.75" x14ac:dyDescent="0.25">
      <c r="A1" s="122" t="s">
        <v>1052</v>
      </c>
    </row>
    <row r="2" spans="1:18" ht="15.75" x14ac:dyDescent="0.25">
      <c r="A2" s="122" t="s">
        <v>1051</v>
      </c>
    </row>
    <row r="3" spans="1:18" ht="15.75" x14ac:dyDescent="0.25">
      <c r="A3" s="122" t="s">
        <v>1096</v>
      </c>
      <c r="C3" s="22"/>
      <c r="D3" s="22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2"/>
      <c r="R3" s="22"/>
    </row>
    <row r="4" spans="1:18" x14ac:dyDescent="0.25">
      <c r="A4" s="5"/>
      <c r="C4" s="22"/>
      <c r="D4" s="22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22"/>
      <c r="R4" s="22"/>
    </row>
    <row r="5" spans="1:18" x14ac:dyDescent="0.25">
      <c r="A5" s="5"/>
      <c r="C5" s="22"/>
      <c r="D5" s="22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22"/>
      <c r="R5" s="22"/>
    </row>
    <row r="6" spans="1:18" x14ac:dyDescent="0.25">
      <c r="A6" s="5"/>
      <c r="C6" s="22"/>
      <c r="D6" s="22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22"/>
      <c r="R6" s="22"/>
    </row>
    <row r="7" spans="1:18" ht="15.75" thickBot="1" x14ac:dyDescent="0.3">
      <c r="A7" s="5"/>
      <c r="C7" s="22"/>
      <c r="D7" s="467" t="s">
        <v>659</v>
      </c>
      <c r="E7" s="443" t="s">
        <v>502</v>
      </c>
      <c r="F7" s="443"/>
      <c r="G7" s="443"/>
      <c r="H7" s="443"/>
      <c r="I7" s="443"/>
      <c r="J7" s="443"/>
      <c r="K7" s="443"/>
      <c r="L7" s="443"/>
      <c r="M7" s="448" t="s">
        <v>503</v>
      </c>
      <c r="N7" s="443"/>
      <c r="O7" s="443"/>
      <c r="P7" s="272"/>
      <c r="Q7" s="22"/>
      <c r="R7" s="22"/>
    </row>
    <row r="8" spans="1:18" s="7" customFormat="1" ht="15" customHeight="1" x14ac:dyDescent="0.2">
      <c r="A8" s="88"/>
      <c r="B8" s="29"/>
      <c r="C8" s="10"/>
      <c r="D8" s="467"/>
      <c r="E8" s="446" t="s">
        <v>446</v>
      </c>
      <c r="F8" s="415"/>
      <c r="G8" s="415" t="s">
        <v>447</v>
      </c>
      <c r="H8" s="415"/>
      <c r="I8" s="415" t="s">
        <v>448</v>
      </c>
      <c r="J8" s="415"/>
      <c r="K8" s="415" t="s">
        <v>449</v>
      </c>
      <c r="L8" s="415"/>
      <c r="M8" s="446" t="s">
        <v>450</v>
      </c>
      <c r="N8" s="415"/>
      <c r="O8" s="415" t="s">
        <v>504</v>
      </c>
      <c r="P8" s="415"/>
      <c r="Q8" s="10"/>
      <c r="R8" s="10"/>
    </row>
    <row r="9" spans="1:18" s="7" customFormat="1" ht="15.75" customHeight="1" thickBot="1" x14ac:dyDescent="0.25">
      <c r="B9" s="29"/>
      <c r="C9" s="13"/>
      <c r="D9" s="445"/>
      <c r="E9" s="58" t="s">
        <v>51</v>
      </c>
      <c r="F9" s="58" t="s">
        <v>52</v>
      </c>
      <c r="G9" s="58" t="s">
        <v>51</v>
      </c>
      <c r="H9" s="58" t="s">
        <v>52</v>
      </c>
      <c r="I9" s="58" t="s">
        <v>51</v>
      </c>
      <c r="J9" s="58" t="s">
        <v>52</v>
      </c>
      <c r="K9" s="58" t="s">
        <v>51</v>
      </c>
      <c r="L9" s="58" t="s">
        <v>52</v>
      </c>
      <c r="M9" s="347" t="s">
        <v>51</v>
      </c>
      <c r="N9" s="58" t="s">
        <v>52</v>
      </c>
      <c r="O9" s="58" t="s">
        <v>51</v>
      </c>
      <c r="P9" s="58" t="s">
        <v>52</v>
      </c>
      <c r="Q9" s="13"/>
      <c r="R9" s="13"/>
    </row>
    <row r="10" spans="1:18" s="7" customFormat="1" ht="13.5" thickBot="1" x14ac:dyDescent="0.25">
      <c r="B10" s="11" t="s">
        <v>843</v>
      </c>
      <c r="C10" s="348"/>
      <c r="D10" s="349">
        <v>7</v>
      </c>
      <c r="E10" s="350">
        <v>14.285714285714286</v>
      </c>
      <c r="F10" s="350">
        <v>0</v>
      </c>
      <c r="G10" s="350">
        <v>0</v>
      </c>
      <c r="H10" s="350">
        <v>0</v>
      </c>
      <c r="I10" s="350">
        <v>0</v>
      </c>
      <c r="J10" s="350">
        <v>42.857142857142854</v>
      </c>
      <c r="K10" s="350">
        <v>0</v>
      </c>
      <c r="L10" s="350">
        <v>0</v>
      </c>
      <c r="M10" s="351">
        <v>0</v>
      </c>
      <c r="N10" s="350">
        <v>0</v>
      </c>
      <c r="O10" s="350">
        <v>28.571428571428573</v>
      </c>
      <c r="P10" s="350">
        <v>14.285714285714286</v>
      </c>
      <c r="Q10" s="352"/>
      <c r="R10" s="13"/>
    </row>
    <row r="11" spans="1:18" s="7" customFormat="1" ht="12.75" x14ac:dyDescent="0.2">
      <c r="B11" s="353"/>
      <c r="C11" s="13" t="s">
        <v>844</v>
      </c>
      <c r="D11" s="354">
        <v>1</v>
      </c>
      <c r="E11" s="23"/>
      <c r="F11" s="23"/>
      <c r="G11" s="23"/>
      <c r="H11" s="23"/>
      <c r="I11" s="23"/>
      <c r="J11" s="23">
        <v>100</v>
      </c>
      <c r="K11" s="23"/>
      <c r="L11" s="23"/>
      <c r="M11" s="355"/>
      <c r="N11" s="356"/>
      <c r="O11" s="23"/>
      <c r="P11" s="23"/>
      <c r="Q11" s="352"/>
      <c r="R11" s="13"/>
    </row>
    <row r="12" spans="1:18" s="7" customFormat="1" ht="12.75" x14ac:dyDescent="0.2">
      <c r="B12" s="353"/>
      <c r="C12" s="13" t="s">
        <v>845</v>
      </c>
      <c r="D12" s="354">
        <v>1</v>
      </c>
      <c r="E12" s="23"/>
      <c r="F12" s="23"/>
      <c r="G12" s="23"/>
      <c r="H12" s="23"/>
      <c r="I12" s="23"/>
      <c r="J12" s="23"/>
      <c r="K12" s="23"/>
      <c r="L12" s="23"/>
      <c r="M12" s="355"/>
      <c r="N12" s="356"/>
      <c r="O12" s="23"/>
      <c r="P12" s="23">
        <v>100</v>
      </c>
      <c r="Q12" s="352"/>
      <c r="R12" s="13"/>
    </row>
    <row r="13" spans="1:18" s="7" customFormat="1" ht="13.5" thickBot="1" x14ac:dyDescent="0.25">
      <c r="B13" s="353"/>
      <c r="C13" s="13" t="s">
        <v>759</v>
      </c>
      <c r="D13" s="354">
        <v>5</v>
      </c>
      <c r="E13" s="23">
        <v>20</v>
      </c>
      <c r="F13" s="23"/>
      <c r="G13" s="23"/>
      <c r="H13" s="23"/>
      <c r="I13" s="23"/>
      <c r="J13" s="23">
        <v>40</v>
      </c>
      <c r="K13" s="23"/>
      <c r="L13" s="23"/>
      <c r="M13" s="355"/>
      <c r="N13" s="356"/>
      <c r="O13" s="23">
        <v>40</v>
      </c>
      <c r="P13" s="23"/>
      <c r="Q13" s="352"/>
      <c r="R13" s="13"/>
    </row>
    <row r="14" spans="1:18" s="7" customFormat="1" ht="13.5" thickBot="1" x14ac:dyDescent="0.25">
      <c r="B14" s="11" t="s">
        <v>846</v>
      </c>
      <c r="C14" s="348"/>
      <c r="D14" s="349">
        <v>34</v>
      </c>
      <c r="E14" s="350">
        <v>2.9411764705882355</v>
      </c>
      <c r="F14" s="350">
        <v>5.882352941176471</v>
      </c>
      <c r="G14" s="350">
        <v>0</v>
      </c>
      <c r="H14" s="350">
        <v>0</v>
      </c>
      <c r="I14" s="350">
        <v>11.764705882352942</v>
      </c>
      <c r="J14" s="350">
        <v>11.764705882352942</v>
      </c>
      <c r="K14" s="350">
        <v>0</v>
      </c>
      <c r="L14" s="350">
        <v>0</v>
      </c>
      <c r="M14" s="351">
        <v>17.647058823529413</v>
      </c>
      <c r="N14" s="350">
        <v>11.764705882352942</v>
      </c>
      <c r="O14" s="350">
        <v>26.470588235294116</v>
      </c>
      <c r="P14" s="350">
        <v>11.764705882352942</v>
      </c>
      <c r="Q14" s="352"/>
      <c r="R14" s="13"/>
    </row>
    <row r="15" spans="1:18" s="7" customFormat="1" ht="12.75" x14ac:dyDescent="0.2">
      <c r="B15" s="353"/>
      <c r="C15" s="13" t="s">
        <v>754</v>
      </c>
      <c r="D15" s="354">
        <v>9</v>
      </c>
      <c r="E15" s="23">
        <v>11.111111111111001</v>
      </c>
      <c r="F15" s="23">
        <v>11.111111111111001</v>
      </c>
      <c r="G15" s="23"/>
      <c r="H15" s="23"/>
      <c r="I15" s="23">
        <v>22.222222222222001</v>
      </c>
      <c r="J15" s="23">
        <v>11.111111111111001</v>
      </c>
      <c r="K15" s="23"/>
      <c r="L15" s="23"/>
      <c r="M15" s="355">
        <v>11.111111111111001</v>
      </c>
      <c r="N15" s="356">
        <v>11.111111111111001</v>
      </c>
      <c r="O15" s="23">
        <v>11.111111111111001</v>
      </c>
      <c r="P15" s="23">
        <v>11.111111111111001</v>
      </c>
      <c r="Q15" s="352"/>
      <c r="R15" s="13"/>
    </row>
    <row r="16" spans="1:18" s="7" customFormat="1" ht="12.75" x14ac:dyDescent="0.2">
      <c r="B16" s="353"/>
      <c r="C16" s="13" t="s">
        <v>755</v>
      </c>
      <c r="D16" s="354">
        <v>2</v>
      </c>
      <c r="E16" s="23"/>
      <c r="F16" s="23"/>
      <c r="G16" s="23"/>
      <c r="H16" s="23"/>
      <c r="I16" s="23"/>
      <c r="J16" s="23"/>
      <c r="K16" s="23"/>
      <c r="L16" s="23"/>
      <c r="M16" s="355">
        <v>100</v>
      </c>
      <c r="N16" s="356"/>
      <c r="O16" s="23"/>
      <c r="P16" s="23"/>
      <c r="Q16" s="352"/>
      <c r="R16" s="13"/>
    </row>
    <row r="17" spans="2:18" s="7" customFormat="1" ht="12.75" x14ac:dyDescent="0.2">
      <c r="B17" s="353"/>
      <c r="C17" s="13" t="s">
        <v>847</v>
      </c>
      <c r="D17" s="354">
        <v>1</v>
      </c>
      <c r="E17" s="23"/>
      <c r="F17" s="23"/>
      <c r="G17" s="23"/>
      <c r="H17" s="23"/>
      <c r="I17" s="23"/>
      <c r="J17" s="23"/>
      <c r="K17" s="23"/>
      <c r="L17" s="23"/>
      <c r="M17" s="355"/>
      <c r="N17" s="356">
        <v>100</v>
      </c>
      <c r="O17" s="23"/>
      <c r="P17" s="23"/>
      <c r="Q17" s="352"/>
      <c r="R17" s="13"/>
    </row>
    <row r="18" spans="2:18" s="7" customFormat="1" ht="12.75" x14ac:dyDescent="0.2">
      <c r="B18" s="353"/>
      <c r="C18" s="13" t="s">
        <v>757</v>
      </c>
      <c r="D18" s="354">
        <v>2</v>
      </c>
      <c r="E18" s="23"/>
      <c r="F18" s="23"/>
      <c r="G18" s="23"/>
      <c r="H18" s="23"/>
      <c r="I18" s="23"/>
      <c r="J18" s="23"/>
      <c r="K18" s="23"/>
      <c r="L18" s="23"/>
      <c r="M18" s="355"/>
      <c r="N18" s="356"/>
      <c r="O18" s="23">
        <v>50</v>
      </c>
      <c r="P18" s="23">
        <v>50</v>
      </c>
      <c r="Q18" s="352"/>
      <c r="R18" s="13"/>
    </row>
    <row r="19" spans="2:18" s="7" customFormat="1" ht="12.75" x14ac:dyDescent="0.2">
      <c r="B19" s="353"/>
      <c r="C19" s="13" t="s">
        <v>848</v>
      </c>
      <c r="D19" s="354">
        <v>1</v>
      </c>
      <c r="E19" s="23"/>
      <c r="F19" s="23"/>
      <c r="G19" s="23"/>
      <c r="H19" s="23"/>
      <c r="I19" s="23"/>
      <c r="J19" s="23"/>
      <c r="K19" s="23"/>
      <c r="L19" s="23"/>
      <c r="M19" s="355"/>
      <c r="N19" s="356"/>
      <c r="O19" s="23">
        <v>100</v>
      </c>
      <c r="P19" s="23"/>
      <c r="Q19" s="352"/>
      <c r="R19" s="13"/>
    </row>
    <row r="20" spans="2:18" s="7" customFormat="1" ht="12.75" x14ac:dyDescent="0.2">
      <c r="B20" s="353"/>
      <c r="C20" s="13" t="s">
        <v>758</v>
      </c>
      <c r="D20" s="354">
        <v>6</v>
      </c>
      <c r="E20" s="23"/>
      <c r="F20" s="23"/>
      <c r="G20" s="23"/>
      <c r="H20" s="23"/>
      <c r="I20" s="23">
        <v>16.666666666666</v>
      </c>
      <c r="J20" s="23">
        <v>33.333333333333002</v>
      </c>
      <c r="K20" s="23"/>
      <c r="L20" s="23"/>
      <c r="M20" s="355">
        <v>16.666666666666</v>
      </c>
      <c r="N20" s="356">
        <v>16.666666666666</v>
      </c>
      <c r="O20" s="23">
        <v>16.666666666666</v>
      </c>
      <c r="P20" s="23"/>
      <c r="Q20" s="352"/>
      <c r="R20" s="13"/>
    </row>
    <row r="21" spans="2:18" s="7" customFormat="1" ht="12.75" x14ac:dyDescent="0.2">
      <c r="B21" s="353"/>
      <c r="C21" s="13" t="s">
        <v>849</v>
      </c>
      <c r="D21" s="354">
        <v>1</v>
      </c>
      <c r="E21" s="23"/>
      <c r="F21" s="23"/>
      <c r="G21" s="23"/>
      <c r="H21" s="23"/>
      <c r="I21" s="23"/>
      <c r="J21" s="23"/>
      <c r="K21" s="23"/>
      <c r="L21" s="23"/>
      <c r="M21" s="355"/>
      <c r="N21" s="356"/>
      <c r="O21" s="23">
        <v>100</v>
      </c>
      <c r="P21" s="23"/>
      <c r="Q21" s="352"/>
      <c r="R21" s="13"/>
    </row>
    <row r="22" spans="2:18" s="7" customFormat="1" ht="12.75" x14ac:dyDescent="0.2">
      <c r="B22" s="353"/>
      <c r="C22" s="13" t="s">
        <v>405</v>
      </c>
      <c r="D22" s="354">
        <v>3</v>
      </c>
      <c r="E22" s="23"/>
      <c r="F22" s="23">
        <v>33.333333333333002</v>
      </c>
      <c r="G22" s="23"/>
      <c r="H22" s="23"/>
      <c r="I22" s="23"/>
      <c r="J22" s="23"/>
      <c r="K22" s="23"/>
      <c r="L22" s="23"/>
      <c r="M22" s="355">
        <v>33.333333333333002</v>
      </c>
      <c r="N22" s="356"/>
      <c r="O22" s="23"/>
      <c r="P22" s="23">
        <v>33.333333333333002</v>
      </c>
      <c r="Q22" s="352"/>
      <c r="R22" s="13"/>
    </row>
    <row r="23" spans="2:18" s="7" customFormat="1" ht="12.75" x14ac:dyDescent="0.2">
      <c r="B23" s="353"/>
      <c r="C23" s="13" t="s">
        <v>850</v>
      </c>
      <c r="D23" s="354">
        <v>1</v>
      </c>
      <c r="E23" s="23"/>
      <c r="F23" s="23"/>
      <c r="G23" s="23"/>
      <c r="H23" s="23"/>
      <c r="I23" s="23"/>
      <c r="J23" s="23"/>
      <c r="K23" s="23"/>
      <c r="L23" s="23"/>
      <c r="M23" s="355"/>
      <c r="N23" s="356"/>
      <c r="O23" s="23"/>
      <c r="P23" s="23">
        <v>100</v>
      </c>
      <c r="Q23" s="352"/>
      <c r="R23" s="13"/>
    </row>
    <row r="24" spans="2:18" s="7" customFormat="1" ht="12.75" x14ac:dyDescent="0.2">
      <c r="B24" s="353"/>
      <c r="C24" s="13" t="s">
        <v>760</v>
      </c>
      <c r="D24" s="354">
        <v>2</v>
      </c>
      <c r="E24" s="23"/>
      <c r="F24" s="23"/>
      <c r="G24" s="23"/>
      <c r="H24" s="23"/>
      <c r="I24" s="23"/>
      <c r="J24" s="23"/>
      <c r="K24" s="23"/>
      <c r="L24" s="23"/>
      <c r="M24" s="355"/>
      <c r="N24" s="356"/>
      <c r="O24" s="23">
        <v>100</v>
      </c>
      <c r="P24" s="23"/>
      <c r="Q24" s="352"/>
      <c r="R24" s="13"/>
    </row>
    <row r="25" spans="2:18" s="7" customFormat="1" ht="12.75" x14ac:dyDescent="0.2">
      <c r="B25" s="353"/>
      <c r="C25" s="13" t="s">
        <v>761</v>
      </c>
      <c r="D25" s="354">
        <v>2</v>
      </c>
      <c r="E25" s="23"/>
      <c r="F25" s="23"/>
      <c r="G25" s="23"/>
      <c r="H25" s="23"/>
      <c r="I25" s="23"/>
      <c r="J25" s="23"/>
      <c r="K25" s="23"/>
      <c r="L25" s="23"/>
      <c r="M25" s="355"/>
      <c r="N25" s="356">
        <v>50</v>
      </c>
      <c r="O25" s="23">
        <v>50</v>
      </c>
      <c r="P25" s="23"/>
      <c r="Q25" s="352"/>
      <c r="R25" s="13"/>
    </row>
    <row r="26" spans="2:18" s="7" customFormat="1" ht="12.75" x14ac:dyDescent="0.2">
      <c r="B26" s="353"/>
      <c r="C26" s="13" t="s">
        <v>851</v>
      </c>
      <c r="D26" s="354">
        <v>1</v>
      </c>
      <c r="E26" s="23"/>
      <c r="F26" s="23"/>
      <c r="G26" s="23"/>
      <c r="H26" s="23"/>
      <c r="I26" s="23"/>
      <c r="J26" s="23">
        <v>100</v>
      </c>
      <c r="K26" s="23"/>
      <c r="L26" s="23"/>
      <c r="M26" s="355"/>
      <c r="N26" s="356"/>
      <c r="O26" s="23"/>
      <c r="P26" s="23"/>
      <c r="Q26" s="352"/>
      <c r="R26" s="13"/>
    </row>
    <row r="27" spans="2:18" s="7" customFormat="1" ht="13.5" thickBot="1" x14ac:dyDescent="0.25">
      <c r="B27" s="353"/>
      <c r="C27" s="13" t="s">
        <v>763</v>
      </c>
      <c r="D27" s="354">
        <v>3</v>
      </c>
      <c r="E27" s="23"/>
      <c r="F27" s="23"/>
      <c r="G27" s="23"/>
      <c r="H27" s="23"/>
      <c r="I27" s="23">
        <v>33.333333333333002</v>
      </c>
      <c r="J27" s="23"/>
      <c r="K27" s="23"/>
      <c r="L27" s="23"/>
      <c r="M27" s="355">
        <v>33.333333333333002</v>
      </c>
      <c r="N27" s="356"/>
      <c r="O27" s="23">
        <v>33.333333333333002</v>
      </c>
      <c r="P27" s="23"/>
      <c r="Q27" s="352"/>
      <c r="R27" s="13"/>
    </row>
    <row r="28" spans="2:18" s="7" customFormat="1" ht="13.5" thickBot="1" x14ac:dyDescent="0.25">
      <c r="B28" s="11" t="s">
        <v>852</v>
      </c>
      <c r="C28" s="348"/>
      <c r="D28" s="349">
        <v>5</v>
      </c>
      <c r="E28" s="350">
        <v>0</v>
      </c>
      <c r="F28" s="350">
        <v>0</v>
      </c>
      <c r="G28" s="350">
        <v>0</v>
      </c>
      <c r="H28" s="350">
        <v>0</v>
      </c>
      <c r="I28" s="350">
        <v>0</v>
      </c>
      <c r="J28" s="350">
        <v>20</v>
      </c>
      <c r="K28" s="350">
        <v>20</v>
      </c>
      <c r="L28" s="350">
        <v>0</v>
      </c>
      <c r="M28" s="351">
        <v>0</v>
      </c>
      <c r="N28" s="350">
        <v>0</v>
      </c>
      <c r="O28" s="350">
        <v>40</v>
      </c>
      <c r="P28" s="350">
        <v>20</v>
      </c>
      <c r="Q28" s="352"/>
      <c r="R28" s="13"/>
    </row>
    <row r="29" spans="2:18" s="7" customFormat="1" ht="12.75" x14ac:dyDescent="0.2">
      <c r="B29" s="353"/>
      <c r="C29" s="13" t="s">
        <v>853</v>
      </c>
      <c r="D29" s="354">
        <v>1</v>
      </c>
      <c r="E29" s="23"/>
      <c r="F29" s="23"/>
      <c r="G29" s="23"/>
      <c r="H29" s="23"/>
      <c r="I29" s="23"/>
      <c r="J29" s="23"/>
      <c r="K29" s="23"/>
      <c r="L29" s="23"/>
      <c r="M29" s="355"/>
      <c r="N29" s="356"/>
      <c r="O29" s="23">
        <v>100</v>
      </c>
      <c r="P29" s="23"/>
      <c r="Q29" s="352"/>
      <c r="R29" s="13"/>
    </row>
    <row r="30" spans="2:18" s="7" customFormat="1" ht="12.75" x14ac:dyDescent="0.2">
      <c r="B30" s="353"/>
      <c r="C30" s="13" t="s">
        <v>854</v>
      </c>
      <c r="D30" s="354">
        <v>1</v>
      </c>
      <c r="E30" s="23"/>
      <c r="F30" s="23"/>
      <c r="G30" s="23"/>
      <c r="H30" s="23"/>
      <c r="I30" s="23"/>
      <c r="J30" s="23"/>
      <c r="K30" s="23"/>
      <c r="L30" s="23"/>
      <c r="M30" s="355"/>
      <c r="N30" s="356"/>
      <c r="O30" s="23"/>
      <c r="P30" s="23">
        <v>100</v>
      </c>
      <c r="Q30" s="352"/>
      <c r="R30" s="13"/>
    </row>
    <row r="31" spans="2:18" s="7" customFormat="1" ht="12.75" x14ac:dyDescent="0.2">
      <c r="B31" s="353"/>
      <c r="C31" s="13" t="s">
        <v>855</v>
      </c>
      <c r="D31" s="354">
        <v>1</v>
      </c>
      <c r="E31" s="23"/>
      <c r="F31" s="23"/>
      <c r="G31" s="23"/>
      <c r="H31" s="23"/>
      <c r="I31" s="23"/>
      <c r="J31" s="23"/>
      <c r="K31" s="23"/>
      <c r="L31" s="23"/>
      <c r="M31" s="355"/>
      <c r="N31" s="356"/>
      <c r="O31" s="23">
        <v>100</v>
      </c>
      <c r="P31" s="23"/>
      <c r="Q31" s="352"/>
      <c r="R31" s="13"/>
    </row>
    <row r="32" spans="2:18" s="7" customFormat="1" ht="12.75" x14ac:dyDescent="0.2">
      <c r="B32" s="353"/>
      <c r="C32" s="13" t="s">
        <v>856</v>
      </c>
      <c r="D32" s="354">
        <v>1</v>
      </c>
      <c r="E32" s="23"/>
      <c r="F32" s="23"/>
      <c r="G32" s="23"/>
      <c r="H32" s="23"/>
      <c r="I32" s="23"/>
      <c r="J32" s="23">
        <v>100</v>
      </c>
      <c r="K32" s="23"/>
      <c r="L32" s="23"/>
      <c r="M32" s="355"/>
      <c r="N32" s="356"/>
      <c r="O32" s="23"/>
      <c r="P32" s="23"/>
      <c r="Q32" s="352"/>
      <c r="R32" s="13"/>
    </row>
    <row r="33" spans="2:18" s="7" customFormat="1" ht="13.5" thickBot="1" x14ac:dyDescent="0.25">
      <c r="B33" s="353"/>
      <c r="C33" s="13" t="s">
        <v>857</v>
      </c>
      <c r="D33" s="354">
        <v>1</v>
      </c>
      <c r="E33" s="23"/>
      <c r="F33" s="23"/>
      <c r="G33" s="23"/>
      <c r="H33" s="23"/>
      <c r="I33" s="23"/>
      <c r="J33" s="23"/>
      <c r="K33" s="23">
        <v>100</v>
      </c>
      <c r="L33" s="23"/>
      <c r="M33" s="355"/>
      <c r="N33" s="356"/>
      <c r="O33" s="23"/>
      <c r="P33" s="23"/>
      <c r="Q33" s="352"/>
      <c r="R33" s="13"/>
    </row>
    <row r="34" spans="2:18" s="7" customFormat="1" ht="13.5" thickBot="1" x14ac:dyDescent="0.25">
      <c r="B34" s="11" t="s">
        <v>858</v>
      </c>
      <c r="C34" s="348"/>
      <c r="D34" s="349">
        <v>37</v>
      </c>
      <c r="E34" s="350">
        <v>0</v>
      </c>
      <c r="F34" s="350">
        <v>5.4054054054054053</v>
      </c>
      <c r="G34" s="350">
        <v>0</v>
      </c>
      <c r="H34" s="350">
        <v>0</v>
      </c>
      <c r="I34" s="350">
        <v>8.1081081081081088</v>
      </c>
      <c r="J34" s="350">
        <v>13.513513513513514</v>
      </c>
      <c r="K34" s="350">
        <v>0</v>
      </c>
      <c r="L34" s="350">
        <v>5.4054054054054053</v>
      </c>
      <c r="M34" s="351">
        <v>10.810810810810811</v>
      </c>
      <c r="N34" s="350">
        <v>2.7027027027027026</v>
      </c>
      <c r="O34" s="350">
        <v>35.135135135135137</v>
      </c>
      <c r="P34" s="350">
        <v>18.918918918918919</v>
      </c>
      <c r="Q34" s="352"/>
      <c r="R34" s="13"/>
    </row>
    <row r="35" spans="2:18" s="7" customFormat="1" ht="12.75" x14ac:dyDescent="0.2">
      <c r="B35" s="353"/>
      <c r="C35" s="13" t="s">
        <v>753</v>
      </c>
      <c r="D35" s="354">
        <v>9</v>
      </c>
      <c r="E35" s="23"/>
      <c r="F35" s="23"/>
      <c r="G35" s="23"/>
      <c r="H35" s="23"/>
      <c r="I35" s="23">
        <v>22.222222222222001</v>
      </c>
      <c r="J35" s="23"/>
      <c r="K35" s="23"/>
      <c r="L35" s="23"/>
      <c r="M35" s="355">
        <v>22.222222222222001</v>
      </c>
      <c r="N35" s="356">
        <v>11.111111111111001</v>
      </c>
      <c r="O35" s="23">
        <v>11.111111111111001</v>
      </c>
      <c r="P35" s="23">
        <v>33.333333333333002</v>
      </c>
      <c r="Q35" s="352"/>
      <c r="R35" s="13"/>
    </row>
    <row r="36" spans="2:18" s="7" customFormat="1" ht="12.75" x14ac:dyDescent="0.2">
      <c r="B36" s="353"/>
      <c r="C36" s="13" t="s">
        <v>859</v>
      </c>
      <c r="D36" s="354">
        <v>1</v>
      </c>
      <c r="E36" s="23"/>
      <c r="F36" s="23"/>
      <c r="G36" s="23"/>
      <c r="H36" s="23"/>
      <c r="I36" s="23"/>
      <c r="J36" s="23"/>
      <c r="K36" s="23"/>
      <c r="L36" s="23">
        <v>100</v>
      </c>
      <c r="M36" s="355"/>
      <c r="N36" s="356"/>
      <c r="O36" s="23"/>
      <c r="P36" s="23"/>
      <c r="Q36" s="352"/>
      <c r="R36" s="13"/>
    </row>
    <row r="37" spans="2:18" s="7" customFormat="1" ht="12.75" x14ac:dyDescent="0.2">
      <c r="B37" s="353"/>
      <c r="C37" s="13" t="s">
        <v>860</v>
      </c>
      <c r="D37" s="354">
        <v>1</v>
      </c>
      <c r="E37" s="23"/>
      <c r="F37" s="23"/>
      <c r="G37" s="23"/>
      <c r="H37" s="23"/>
      <c r="I37" s="23"/>
      <c r="J37" s="23"/>
      <c r="K37" s="23"/>
      <c r="L37" s="23"/>
      <c r="M37" s="355"/>
      <c r="N37" s="356"/>
      <c r="O37" s="23">
        <v>100</v>
      </c>
      <c r="P37" s="23"/>
      <c r="Q37" s="352"/>
      <c r="R37" s="13"/>
    </row>
    <row r="38" spans="2:18" s="7" customFormat="1" ht="12.75" x14ac:dyDescent="0.2">
      <c r="B38" s="353"/>
      <c r="C38" s="13" t="s">
        <v>756</v>
      </c>
      <c r="D38" s="354">
        <v>2</v>
      </c>
      <c r="E38" s="23"/>
      <c r="F38" s="23"/>
      <c r="G38" s="23"/>
      <c r="H38" s="23"/>
      <c r="I38" s="23"/>
      <c r="J38" s="23"/>
      <c r="K38" s="23"/>
      <c r="L38" s="23"/>
      <c r="M38" s="355"/>
      <c r="N38" s="356"/>
      <c r="O38" s="23">
        <v>100</v>
      </c>
      <c r="P38" s="23"/>
      <c r="Q38" s="352"/>
      <c r="R38" s="13"/>
    </row>
    <row r="39" spans="2:18" s="7" customFormat="1" ht="12.75" x14ac:dyDescent="0.2">
      <c r="B39" s="353"/>
      <c r="C39" s="13" t="s">
        <v>402</v>
      </c>
      <c r="D39" s="354">
        <v>11</v>
      </c>
      <c r="E39" s="23"/>
      <c r="F39" s="23">
        <v>9.0909090909089993</v>
      </c>
      <c r="G39" s="23"/>
      <c r="H39" s="23"/>
      <c r="I39" s="23">
        <v>9.0909090909089993</v>
      </c>
      <c r="J39" s="23">
        <v>27.272727272727</v>
      </c>
      <c r="K39" s="23"/>
      <c r="L39" s="23"/>
      <c r="M39" s="355"/>
      <c r="N39" s="356"/>
      <c r="O39" s="23">
        <v>45.454545454544999</v>
      </c>
      <c r="P39" s="23">
        <v>9.0909090909089993</v>
      </c>
      <c r="Q39" s="352"/>
      <c r="R39" s="13"/>
    </row>
    <row r="40" spans="2:18" s="7" customFormat="1" ht="12.75" x14ac:dyDescent="0.2">
      <c r="B40" s="353"/>
      <c r="C40" s="13" t="s">
        <v>403</v>
      </c>
      <c r="D40" s="354">
        <v>1</v>
      </c>
      <c r="E40" s="23"/>
      <c r="F40" s="23">
        <v>100</v>
      </c>
      <c r="G40" s="23"/>
      <c r="H40" s="23"/>
      <c r="I40" s="23"/>
      <c r="J40" s="23"/>
      <c r="K40" s="23"/>
      <c r="L40" s="23"/>
      <c r="M40" s="355"/>
      <c r="N40" s="356"/>
      <c r="O40" s="23"/>
      <c r="P40" s="23"/>
      <c r="Q40" s="352"/>
      <c r="R40" s="13"/>
    </row>
    <row r="41" spans="2:18" s="7" customFormat="1" ht="12.75" x14ac:dyDescent="0.2">
      <c r="B41" s="353"/>
      <c r="C41" s="13" t="s">
        <v>404</v>
      </c>
      <c r="D41" s="354">
        <v>5</v>
      </c>
      <c r="E41" s="23"/>
      <c r="F41" s="23"/>
      <c r="G41" s="23"/>
      <c r="H41" s="23"/>
      <c r="I41" s="23"/>
      <c r="J41" s="23">
        <v>20</v>
      </c>
      <c r="K41" s="23"/>
      <c r="L41" s="23"/>
      <c r="M41" s="355"/>
      <c r="N41" s="356"/>
      <c r="O41" s="23">
        <v>60</v>
      </c>
      <c r="P41" s="23">
        <v>20</v>
      </c>
      <c r="Q41" s="352"/>
      <c r="R41" s="13"/>
    </row>
    <row r="42" spans="2:18" s="7" customFormat="1" ht="12.75" x14ac:dyDescent="0.2">
      <c r="B42" s="353"/>
      <c r="C42" s="13" t="s">
        <v>861</v>
      </c>
      <c r="D42" s="354">
        <v>1</v>
      </c>
      <c r="E42" s="23"/>
      <c r="F42" s="23"/>
      <c r="G42" s="23"/>
      <c r="H42" s="23"/>
      <c r="I42" s="23"/>
      <c r="J42" s="23"/>
      <c r="K42" s="23"/>
      <c r="L42" s="23"/>
      <c r="M42" s="355">
        <v>100</v>
      </c>
      <c r="N42" s="356"/>
      <c r="O42" s="23"/>
      <c r="P42" s="23"/>
      <c r="Q42" s="352"/>
      <c r="R42" s="13"/>
    </row>
    <row r="43" spans="2:18" s="7" customFormat="1" ht="12.75" x14ac:dyDescent="0.2">
      <c r="B43" s="353"/>
      <c r="C43" s="13" t="s">
        <v>407</v>
      </c>
      <c r="D43" s="354">
        <v>1</v>
      </c>
      <c r="E43" s="23"/>
      <c r="F43" s="23"/>
      <c r="G43" s="23"/>
      <c r="H43" s="23"/>
      <c r="I43" s="23"/>
      <c r="J43" s="23"/>
      <c r="K43" s="23"/>
      <c r="L43" s="23">
        <v>100</v>
      </c>
      <c r="M43" s="355"/>
      <c r="N43" s="356"/>
      <c r="O43" s="23"/>
      <c r="P43" s="23"/>
      <c r="Q43" s="352"/>
      <c r="R43" s="13"/>
    </row>
    <row r="44" spans="2:18" s="7" customFormat="1" ht="12.75" x14ac:dyDescent="0.2">
      <c r="B44" s="353"/>
      <c r="C44" s="13" t="s">
        <v>862</v>
      </c>
      <c r="D44" s="354">
        <v>1</v>
      </c>
      <c r="E44" s="23"/>
      <c r="F44" s="23"/>
      <c r="G44" s="23"/>
      <c r="H44" s="23"/>
      <c r="I44" s="23"/>
      <c r="J44" s="23"/>
      <c r="K44" s="23"/>
      <c r="L44" s="23"/>
      <c r="M44" s="355"/>
      <c r="N44" s="356"/>
      <c r="O44" s="23"/>
      <c r="P44" s="23">
        <v>100</v>
      </c>
      <c r="Q44" s="352"/>
      <c r="R44" s="13"/>
    </row>
    <row r="45" spans="2:18" s="7" customFormat="1" ht="12.75" x14ac:dyDescent="0.2">
      <c r="B45" s="353"/>
      <c r="C45" s="13" t="s">
        <v>863</v>
      </c>
      <c r="D45" s="354">
        <v>1</v>
      </c>
      <c r="E45" s="23"/>
      <c r="F45" s="23"/>
      <c r="G45" s="23"/>
      <c r="H45" s="23"/>
      <c r="I45" s="23"/>
      <c r="J45" s="23"/>
      <c r="K45" s="23"/>
      <c r="L45" s="23"/>
      <c r="M45" s="355">
        <v>100</v>
      </c>
      <c r="N45" s="356"/>
      <c r="O45" s="23"/>
      <c r="P45" s="23"/>
      <c r="Q45" s="352"/>
      <c r="R45" s="13"/>
    </row>
    <row r="46" spans="2:18" s="7" customFormat="1" ht="12.75" x14ac:dyDescent="0.2">
      <c r="B46" s="353"/>
      <c r="C46" s="13" t="s">
        <v>864</v>
      </c>
      <c r="D46" s="354">
        <v>1</v>
      </c>
      <c r="E46" s="23"/>
      <c r="F46" s="23"/>
      <c r="G46" s="23"/>
      <c r="H46" s="23"/>
      <c r="I46" s="23"/>
      <c r="J46" s="23"/>
      <c r="K46" s="23"/>
      <c r="L46" s="23"/>
      <c r="M46" s="355"/>
      <c r="N46" s="356"/>
      <c r="O46" s="23">
        <v>100</v>
      </c>
      <c r="P46" s="23"/>
      <c r="Q46" s="352"/>
    </row>
    <row r="47" spans="2:18" s="7" customFormat="1" ht="13.5" thickBot="1" x14ac:dyDescent="0.25">
      <c r="B47" s="357"/>
      <c r="C47" s="16" t="s">
        <v>762</v>
      </c>
      <c r="D47" s="358">
        <v>2</v>
      </c>
      <c r="E47" s="25"/>
      <c r="F47" s="25"/>
      <c r="G47" s="25"/>
      <c r="H47" s="25"/>
      <c r="I47" s="25"/>
      <c r="J47" s="25">
        <v>50</v>
      </c>
      <c r="K47" s="25"/>
      <c r="L47" s="25"/>
      <c r="M47" s="359"/>
      <c r="N47" s="25"/>
      <c r="O47" s="25"/>
      <c r="P47" s="25">
        <v>50</v>
      </c>
      <c r="Q47" s="352"/>
    </row>
    <row r="48" spans="2:18" s="7" customFormat="1" ht="12.75" x14ac:dyDescent="0.2">
      <c r="B48" s="29"/>
      <c r="D48" s="8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52"/>
    </row>
    <row r="49" spans="3:3" x14ac:dyDescent="0.25">
      <c r="C49" s="42" t="s">
        <v>1097</v>
      </c>
    </row>
    <row r="50" spans="3:3" x14ac:dyDescent="0.25">
      <c r="C50" s="42" t="s">
        <v>751</v>
      </c>
    </row>
  </sheetData>
  <mergeCells count="9">
    <mergeCell ref="D7:D9"/>
    <mergeCell ref="E7:L7"/>
    <mergeCell ref="M7:O7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horizontalDpi="1200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showGridLines="0" workbookViewId="0">
      <selection activeCell="O19" sqref="O19"/>
    </sheetView>
  </sheetViews>
  <sheetFormatPr baseColWidth="10" defaultRowHeight="15" x14ac:dyDescent="0.25"/>
  <cols>
    <col min="2" max="2" width="3" style="216" customWidth="1"/>
    <col min="3" max="3" width="17" customWidth="1"/>
    <col min="4" max="4" width="11.42578125" style="32"/>
    <col min="5" max="16" width="11.42578125" style="188"/>
  </cols>
  <sheetData>
    <row r="1" spans="1:18" ht="15.75" x14ac:dyDescent="0.25">
      <c r="A1" s="122" t="s">
        <v>1052</v>
      </c>
    </row>
    <row r="2" spans="1:18" ht="15.75" x14ac:dyDescent="0.25">
      <c r="A2" s="122" t="s">
        <v>1051</v>
      </c>
    </row>
    <row r="3" spans="1:18" ht="15.75" x14ac:dyDescent="0.25">
      <c r="A3" s="122" t="s">
        <v>1096</v>
      </c>
      <c r="C3" s="22"/>
      <c r="D3" s="22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2"/>
      <c r="R3" s="22"/>
    </row>
    <row r="4" spans="1:18" x14ac:dyDescent="0.25">
      <c r="A4" s="5"/>
      <c r="C4" s="22"/>
      <c r="D4" s="22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22"/>
      <c r="R4" s="2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R35" sqref="R35"/>
    </sheetView>
  </sheetViews>
  <sheetFormatPr baseColWidth="10" defaultRowHeight="15" x14ac:dyDescent="0.25"/>
  <cols>
    <col min="2" max="2" width="8.42578125" style="123" customWidth="1"/>
    <col min="3" max="14" width="7" style="285" customWidth="1"/>
  </cols>
  <sheetData>
    <row r="1" spans="1:14" ht="15.75" x14ac:dyDescent="0.25">
      <c r="A1" s="122" t="s">
        <v>1053</v>
      </c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122" t="s">
        <v>1051</v>
      </c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22" t="s">
        <v>1098</v>
      </c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x14ac:dyDescent="0.25">
      <c r="A4" s="122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 thickBot="1" x14ac:dyDescent="0.3"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B7" s="42"/>
      <c r="C7" s="403" t="s">
        <v>502</v>
      </c>
      <c r="D7" s="403"/>
      <c r="E7" s="403"/>
      <c r="F7" s="403"/>
      <c r="G7" s="403"/>
      <c r="H7" s="403"/>
      <c r="I7" s="403"/>
      <c r="J7" s="449"/>
      <c r="K7" s="403" t="s">
        <v>503</v>
      </c>
      <c r="L7" s="403"/>
      <c r="M7" s="403"/>
      <c r="N7" s="403"/>
    </row>
    <row r="8" spans="1:14" ht="15.75" thickBot="1" x14ac:dyDescent="0.3">
      <c r="B8" s="42"/>
      <c r="C8" s="450" t="s">
        <v>446</v>
      </c>
      <c r="D8" s="450"/>
      <c r="E8" s="450" t="s">
        <v>447</v>
      </c>
      <c r="F8" s="450"/>
      <c r="G8" s="450" t="s">
        <v>448</v>
      </c>
      <c r="H8" s="450"/>
      <c r="I8" s="450" t="s">
        <v>449</v>
      </c>
      <c r="J8" s="451"/>
      <c r="K8" s="450" t="s">
        <v>450</v>
      </c>
      <c r="L8" s="450"/>
      <c r="M8" s="450" t="s">
        <v>504</v>
      </c>
      <c r="N8" s="450"/>
    </row>
    <row r="9" spans="1:14" ht="15.75" thickBot="1" x14ac:dyDescent="0.3">
      <c r="B9" s="109"/>
      <c r="C9" s="70" t="s">
        <v>51</v>
      </c>
      <c r="D9" s="70" t="s">
        <v>52</v>
      </c>
      <c r="E9" s="70" t="s">
        <v>51</v>
      </c>
      <c r="F9" s="70" t="s">
        <v>52</v>
      </c>
      <c r="G9" s="70" t="s">
        <v>51</v>
      </c>
      <c r="H9" s="70" t="s">
        <v>52</v>
      </c>
      <c r="I9" s="70" t="s">
        <v>51</v>
      </c>
      <c r="J9" s="280" t="s">
        <v>52</v>
      </c>
      <c r="K9" s="70" t="s">
        <v>51</v>
      </c>
      <c r="L9" s="70" t="s">
        <v>52</v>
      </c>
      <c r="M9" s="70" t="s">
        <v>51</v>
      </c>
      <c r="N9" s="70" t="s">
        <v>52</v>
      </c>
    </row>
    <row r="10" spans="1:14" x14ac:dyDescent="0.25">
      <c r="B10" s="90" t="s">
        <v>46</v>
      </c>
      <c r="C10" s="286"/>
      <c r="D10" s="286"/>
      <c r="E10" s="286"/>
      <c r="F10" s="286"/>
      <c r="G10" s="286"/>
      <c r="H10" s="286"/>
      <c r="I10" s="286"/>
      <c r="J10" s="287"/>
      <c r="K10" s="286"/>
      <c r="L10" s="286">
        <v>1</v>
      </c>
      <c r="M10" s="286">
        <v>32</v>
      </c>
      <c r="N10" s="286">
        <v>13</v>
      </c>
    </row>
    <row r="11" spans="1:14" x14ac:dyDescent="0.25">
      <c r="B11" s="90" t="s">
        <v>530</v>
      </c>
      <c r="C11" s="286"/>
      <c r="D11" s="286"/>
      <c r="E11" s="286"/>
      <c r="F11" s="286"/>
      <c r="G11" s="286"/>
      <c r="H11" s="286"/>
      <c r="I11" s="286"/>
      <c r="J11" s="288"/>
      <c r="K11" s="286">
        <v>17</v>
      </c>
      <c r="L11" s="286">
        <v>10</v>
      </c>
      <c r="M11" s="286">
        <v>53</v>
      </c>
      <c r="N11" s="286">
        <v>36</v>
      </c>
    </row>
    <row r="12" spans="1:14" x14ac:dyDescent="0.25">
      <c r="B12" s="90" t="s">
        <v>531</v>
      </c>
      <c r="C12" s="286"/>
      <c r="D12" s="286"/>
      <c r="E12" s="286"/>
      <c r="F12" s="286"/>
      <c r="G12" s="286">
        <v>5</v>
      </c>
      <c r="H12" s="286">
        <v>7</v>
      </c>
      <c r="I12" s="286"/>
      <c r="J12" s="288"/>
      <c r="K12" s="286">
        <v>29</v>
      </c>
      <c r="L12" s="286">
        <v>26</v>
      </c>
      <c r="M12" s="286">
        <v>97</v>
      </c>
      <c r="N12" s="286">
        <v>47</v>
      </c>
    </row>
    <row r="13" spans="1:14" x14ac:dyDescent="0.25">
      <c r="B13" s="90" t="s">
        <v>532</v>
      </c>
      <c r="C13" s="286">
        <v>1</v>
      </c>
      <c r="D13" s="286">
        <v>2</v>
      </c>
      <c r="E13" s="286"/>
      <c r="F13" s="286"/>
      <c r="G13" s="286">
        <v>25</v>
      </c>
      <c r="H13" s="286">
        <v>20</v>
      </c>
      <c r="I13" s="286">
        <v>1</v>
      </c>
      <c r="J13" s="288"/>
      <c r="K13" s="286">
        <v>37</v>
      </c>
      <c r="L13" s="286">
        <v>28</v>
      </c>
      <c r="M13" s="286">
        <v>98</v>
      </c>
      <c r="N13" s="286">
        <v>71</v>
      </c>
    </row>
    <row r="14" spans="1:14" x14ac:dyDescent="0.25">
      <c r="B14" s="90" t="s">
        <v>533</v>
      </c>
      <c r="C14" s="286">
        <v>2</v>
      </c>
      <c r="D14" s="286">
        <v>8</v>
      </c>
      <c r="E14" s="286"/>
      <c r="F14" s="286"/>
      <c r="G14" s="286">
        <v>57</v>
      </c>
      <c r="H14" s="286">
        <v>75</v>
      </c>
      <c r="I14" s="286">
        <v>7</v>
      </c>
      <c r="J14" s="288">
        <v>5</v>
      </c>
      <c r="K14" s="286">
        <v>54</v>
      </c>
      <c r="L14" s="286">
        <v>28</v>
      </c>
      <c r="M14" s="286">
        <v>85</v>
      </c>
      <c r="N14" s="286">
        <v>63</v>
      </c>
    </row>
    <row r="15" spans="1:14" x14ac:dyDescent="0.25">
      <c r="B15" s="90" t="s">
        <v>534</v>
      </c>
      <c r="C15" s="286">
        <v>15</v>
      </c>
      <c r="D15" s="286">
        <v>21</v>
      </c>
      <c r="E15" s="286">
        <v>1</v>
      </c>
      <c r="F15" s="286">
        <v>3</v>
      </c>
      <c r="G15" s="286">
        <v>101</v>
      </c>
      <c r="H15" s="286">
        <v>126</v>
      </c>
      <c r="I15" s="286">
        <v>25</v>
      </c>
      <c r="J15" s="288">
        <v>22</v>
      </c>
      <c r="K15" s="286">
        <v>36</v>
      </c>
      <c r="L15" s="286">
        <v>33</v>
      </c>
      <c r="M15" s="286">
        <v>58</v>
      </c>
      <c r="N15" s="286">
        <v>79</v>
      </c>
    </row>
    <row r="16" spans="1:14" x14ac:dyDescent="0.25">
      <c r="B16" s="90" t="s">
        <v>535</v>
      </c>
      <c r="C16" s="286">
        <v>21</v>
      </c>
      <c r="D16" s="286">
        <v>52</v>
      </c>
      <c r="E16" s="286">
        <v>2</v>
      </c>
      <c r="F16" s="286">
        <v>3</v>
      </c>
      <c r="G16" s="286">
        <v>59</v>
      </c>
      <c r="H16" s="286">
        <v>95</v>
      </c>
      <c r="I16" s="286">
        <v>21</v>
      </c>
      <c r="J16" s="288">
        <v>28</v>
      </c>
      <c r="K16" s="286">
        <v>13</v>
      </c>
      <c r="L16" s="286">
        <v>23</v>
      </c>
      <c r="M16" s="286">
        <v>72</v>
      </c>
      <c r="N16" s="286">
        <v>58</v>
      </c>
    </row>
    <row r="17" spans="2:14" x14ac:dyDescent="0.25">
      <c r="B17" s="90" t="s">
        <v>536</v>
      </c>
      <c r="C17" s="286">
        <v>13</v>
      </c>
      <c r="D17" s="286">
        <v>43</v>
      </c>
      <c r="E17" s="286">
        <v>3</v>
      </c>
      <c r="F17" s="286">
        <v>2</v>
      </c>
      <c r="G17" s="286">
        <v>34</v>
      </c>
      <c r="H17" s="286">
        <v>68</v>
      </c>
      <c r="I17" s="286">
        <v>16</v>
      </c>
      <c r="J17" s="288">
        <v>17</v>
      </c>
      <c r="K17" s="286">
        <v>6</v>
      </c>
      <c r="L17" s="286">
        <v>4</v>
      </c>
      <c r="M17" s="286">
        <v>28</v>
      </c>
      <c r="N17" s="286">
        <v>47</v>
      </c>
    </row>
    <row r="18" spans="2:14" ht="15.75" thickBot="1" x14ac:dyDescent="0.3">
      <c r="B18" s="96" t="s">
        <v>537</v>
      </c>
      <c r="C18" s="289">
        <v>18</v>
      </c>
      <c r="D18" s="289">
        <v>72</v>
      </c>
      <c r="E18" s="289">
        <v>4</v>
      </c>
      <c r="F18" s="289">
        <v>8</v>
      </c>
      <c r="G18" s="289">
        <v>19</v>
      </c>
      <c r="H18" s="289">
        <v>45</v>
      </c>
      <c r="I18" s="289">
        <v>6</v>
      </c>
      <c r="J18" s="290">
        <v>7</v>
      </c>
      <c r="K18" s="289">
        <v>1</v>
      </c>
      <c r="L18" s="289">
        <v>5</v>
      </c>
      <c r="M18" s="289">
        <v>4</v>
      </c>
      <c r="N18" s="289">
        <v>7</v>
      </c>
    </row>
    <row r="19" spans="2:14" x14ac:dyDescent="0.25">
      <c r="B19" s="4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x14ac:dyDescent="0.25">
      <c r="B20" s="42" t="s">
        <v>765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4" x14ac:dyDescent="0.25">
      <c r="B21" s="4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x14ac:dyDescent="0.25">
      <c r="B22" s="282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2:14" x14ac:dyDescent="0.25"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</row>
    <row r="24" spans="2:14" x14ac:dyDescent="0.25"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</row>
    <row r="25" spans="2:14" x14ac:dyDescent="0.2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</row>
    <row r="26" spans="2:14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2:14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2:14" x14ac:dyDescent="0.25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2:14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</row>
    <row r="30" spans="2:14" x14ac:dyDescent="0.25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</row>
    <row r="31" spans="2:14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</sheetData>
  <mergeCells count="8">
    <mergeCell ref="C7:J7"/>
    <mergeCell ref="K7:N7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X22" sqref="X22"/>
    </sheetView>
  </sheetViews>
  <sheetFormatPr baseColWidth="10" defaultRowHeight="15" x14ac:dyDescent="0.25"/>
  <cols>
    <col min="2" max="2" width="8.42578125" style="7" customWidth="1"/>
    <col min="3" max="14" width="6.140625" style="29" customWidth="1"/>
  </cols>
  <sheetData>
    <row r="1" spans="1:14" ht="15.75" x14ac:dyDescent="0.25">
      <c r="A1" s="122" t="s">
        <v>1053</v>
      </c>
    </row>
    <row r="2" spans="1:14" ht="15.75" x14ac:dyDescent="0.25">
      <c r="A2" s="122" t="s">
        <v>1051</v>
      </c>
    </row>
    <row r="3" spans="1:14" ht="15.75" x14ac:dyDescent="0.25">
      <c r="A3" s="122" t="s">
        <v>1098</v>
      </c>
    </row>
    <row r="4" spans="1:14" ht="15.75" x14ac:dyDescent="0.25">
      <c r="A4" s="142"/>
    </row>
    <row r="5" spans="1:14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</sheetData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workbookViewId="0">
      <selection activeCell="O29" sqref="O29"/>
    </sheetView>
  </sheetViews>
  <sheetFormatPr baseColWidth="10" defaultRowHeight="15" x14ac:dyDescent="0.25"/>
  <cols>
    <col min="1" max="1" width="11.42578125" style="51"/>
    <col min="2" max="2" width="5.28515625" style="42" customWidth="1"/>
    <col min="3" max="3" width="38.85546875" style="42" customWidth="1"/>
    <col min="4" max="7" width="10" style="63" customWidth="1"/>
    <col min="8" max="8" width="11.42578125" style="42"/>
    <col min="9" max="16384" width="11.42578125" style="51"/>
  </cols>
  <sheetData>
    <row r="1" spans="1:8" ht="15.75" x14ac:dyDescent="0.25">
      <c r="A1" s="122" t="s">
        <v>1054</v>
      </c>
    </row>
    <row r="2" spans="1:8" ht="15.75" x14ac:dyDescent="0.25">
      <c r="A2" s="122" t="s">
        <v>1099</v>
      </c>
    </row>
    <row r="3" spans="1:8" ht="15.75" x14ac:dyDescent="0.25">
      <c r="A3" s="122" t="s">
        <v>1101</v>
      </c>
    </row>
    <row r="4" spans="1:8" x14ac:dyDescent="0.25">
      <c r="A4" s="5"/>
    </row>
    <row r="5" spans="1:8" ht="15.75" thickBot="1" x14ac:dyDescent="0.3"/>
    <row r="6" spans="1:8" x14ac:dyDescent="0.25">
      <c r="D6" s="403" t="s">
        <v>538</v>
      </c>
      <c r="E6" s="403"/>
      <c r="F6" s="403"/>
      <c r="G6" s="403"/>
    </row>
    <row r="7" spans="1:8" ht="15.75" thickBot="1" x14ac:dyDescent="0.3">
      <c r="C7" s="109"/>
      <c r="D7" s="291" t="s">
        <v>6</v>
      </c>
      <c r="E7" s="291" t="s">
        <v>7</v>
      </c>
      <c r="F7" s="291" t="s">
        <v>5</v>
      </c>
      <c r="G7" s="70" t="s">
        <v>73</v>
      </c>
    </row>
    <row r="8" spans="1:8" ht="25.5" x14ac:dyDescent="0.25">
      <c r="C8" s="292" t="s">
        <v>540</v>
      </c>
      <c r="D8" s="286">
        <v>21</v>
      </c>
      <c r="E8" s="286">
        <v>14</v>
      </c>
      <c r="F8" s="286">
        <f>SUM(D8:E8)</f>
        <v>35</v>
      </c>
      <c r="G8" s="293">
        <f>(D8+E8)*100/($D$16+$E$16)</f>
        <v>8.31353919239905</v>
      </c>
      <c r="H8" s="231"/>
    </row>
    <row r="9" spans="1:8" x14ac:dyDescent="0.25">
      <c r="C9" s="292" t="s">
        <v>541</v>
      </c>
      <c r="D9" s="286">
        <v>20</v>
      </c>
      <c r="E9" s="286">
        <v>3</v>
      </c>
      <c r="F9" s="286">
        <f t="shared" ref="F9:F16" si="0">SUM(D9:E9)</f>
        <v>23</v>
      </c>
      <c r="G9" s="293">
        <f t="shared" ref="G9:G16" si="1">(D9+E9)*100/($D$16+$E$16)</f>
        <v>5.4631828978622332</v>
      </c>
    </row>
    <row r="10" spans="1:8" x14ac:dyDescent="0.25">
      <c r="C10" s="292" t="s">
        <v>542</v>
      </c>
      <c r="D10" s="286">
        <v>54</v>
      </c>
      <c r="E10" s="286">
        <v>14</v>
      </c>
      <c r="F10" s="286">
        <f t="shared" si="0"/>
        <v>68</v>
      </c>
      <c r="G10" s="293">
        <f t="shared" si="1"/>
        <v>16.152019002375297</v>
      </c>
    </row>
    <row r="11" spans="1:8" x14ac:dyDescent="0.25">
      <c r="C11" s="292" t="s">
        <v>544</v>
      </c>
      <c r="D11" s="286">
        <v>14</v>
      </c>
      <c r="E11" s="286">
        <v>3</v>
      </c>
      <c r="F11" s="286">
        <f t="shared" si="0"/>
        <v>17</v>
      </c>
      <c r="G11" s="293">
        <f t="shared" si="1"/>
        <v>4.0380047505938244</v>
      </c>
    </row>
    <row r="12" spans="1:8" x14ac:dyDescent="0.25">
      <c r="B12" s="133"/>
      <c r="C12" s="292" t="s">
        <v>545</v>
      </c>
      <c r="D12" s="286">
        <v>44</v>
      </c>
      <c r="E12" s="286">
        <v>11</v>
      </c>
      <c r="F12" s="286">
        <f t="shared" si="0"/>
        <v>55</v>
      </c>
      <c r="G12" s="293">
        <f t="shared" si="1"/>
        <v>13.064133016627078</v>
      </c>
    </row>
    <row r="13" spans="1:8" x14ac:dyDescent="0.25">
      <c r="B13" s="133"/>
      <c r="C13" s="292" t="s">
        <v>539</v>
      </c>
      <c r="D13" s="286">
        <v>53</v>
      </c>
      <c r="E13" s="286">
        <v>17</v>
      </c>
      <c r="F13" s="286">
        <f t="shared" si="0"/>
        <v>70</v>
      </c>
      <c r="G13" s="293">
        <f t="shared" si="1"/>
        <v>16.6270783847981</v>
      </c>
    </row>
    <row r="14" spans="1:8" x14ac:dyDescent="0.25">
      <c r="B14" s="133"/>
      <c r="C14" s="292" t="s">
        <v>543</v>
      </c>
      <c r="D14" s="286">
        <v>65</v>
      </c>
      <c r="E14" s="286">
        <v>17</v>
      </c>
      <c r="F14" s="286">
        <f t="shared" si="0"/>
        <v>82</v>
      </c>
      <c r="G14" s="293">
        <f t="shared" si="1"/>
        <v>19.477434679334916</v>
      </c>
    </row>
    <row r="15" spans="1:8" ht="15.75" thickBot="1" x14ac:dyDescent="0.3">
      <c r="B15" s="133"/>
      <c r="C15" s="292" t="s">
        <v>546</v>
      </c>
      <c r="D15" s="286">
        <v>55</v>
      </c>
      <c r="E15" s="286">
        <v>16</v>
      </c>
      <c r="F15" s="286">
        <f t="shared" si="0"/>
        <v>71</v>
      </c>
      <c r="G15" s="293">
        <f t="shared" si="1"/>
        <v>16.8646080760095</v>
      </c>
    </row>
    <row r="16" spans="1:8" ht="15.75" thickBot="1" x14ac:dyDescent="0.3">
      <c r="B16" s="44" t="s">
        <v>547</v>
      </c>
      <c r="C16" s="110"/>
      <c r="D16" s="225">
        <f>SUM(D8:D15)</f>
        <v>326</v>
      </c>
      <c r="E16" s="225">
        <f>SUM(E8:E15)</f>
        <v>95</v>
      </c>
      <c r="F16" s="225">
        <f t="shared" si="0"/>
        <v>421</v>
      </c>
      <c r="G16" s="225">
        <f t="shared" si="1"/>
        <v>100</v>
      </c>
    </row>
    <row r="18" spans="2:8" ht="15.75" thickBot="1" x14ac:dyDescent="0.3">
      <c r="C18" s="90"/>
    </row>
    <row r="19" spans="2:8" x14ac:dyDescent="0.25">
      <c r="D19" s="403" t="s">
        <v>548</v>
      </c>
      <c r="E19" s="403"/>
      <c r="F19" s="403"/>
      <c r="G19" s="403"/>
    </row>
    <row r="20" spans="2:8" ht="15.75" thickBot="1" x14ac:dyDescent="0.3">
      <c r="C20" s="43"/>
      <c r="D20" s="291" t="s">
        <v>6</v>
      </c>
      <c r="E20" s="291" t="s">
        <v>7</v>
      </c>
      <c r="F20" s="291" t="s">
        <v>5</v>
      </c>
      <c r="G20" s="70" t="s">
        <v>73</v>
      </c>
    </row>
    <row r="21" spans="2:8" x14ac:dyDescent="0.25">
      <c r="B21" s="294"/>
      <c r="C21" s="295" t="s">
        <v>550</v>
      </c>
      <c r="D21" s="296">
        <v>10</v>
      </c>
      <c r="E21" s="296">
        <v>10</v>
      </c>
      <c r="F21" s="296">
        <f t="shared" ref="F21:F25" si="2">SUM(D21:E21)</f>
        <v>20</v>
      </c>
      <c r="G21" s="297">
        <f>SUM(D21:E21)*100/SUM($D$25:E25)</f>
        <v>4.7505938242280283</v>
      </c>
    </row>
    <row r="22" spans="2:8" x14ac:dyDescent="0.25">
      <c r="B22" s="133"/>
      <c r="C22" s="94" t="s">
        <v>552</v>
      </c>
      <c r="D22" s="298">
        <v>62</v>
      </c>
      <c r="E22" s="298">
        <v>17</v>
      </c>
      <c r="F22" s="298">
        <f t="shared" si="2"/>
        <v>79</v>
      </c>
      <c r="G22" s="117">
        <f>SUM(D22:E22)*100/SUM($D$25:E26)</f>
        <v>18.764845605700714</v>
      </c>
    </row>
    <row r="23" spans="2:8" x14ac:dyDescent="0.25">
      <c r="B23" s="133"/>
      <c r="C23" s="94" t="s">
        <v>554</v>
      </c>
      <c r="D23" s="298">
        <v>179</v>
      </c>
      <c r="E23" s="298">
        <v>39</v>
      </c>
      <c r="F23" s="298">
        <f t="shared" si="2"/>
        <v>218</v>
      </c>
      <c r="G23" s="117">
        <f>SUM(D23:E23)*100/SUM($D$25:E26)</f>
        <v>51.781472684085507</v>
      </c>
    </row>
    <row r="24" spans="2:8" ht="15.75" thickBot="1" x14ac:dyDescent="0.3">
      <c r="B24" s="133"/>
      <c r="C24" s="94" t="s">
        <v>556</v>
      </c>
      <c r="D24" s="298">
        <v>75</v>
      </c>
      <c r="E24" s="298">
        <v>29</v>
      </c>
      <c r="F24" s="298">
        <f t="shared" si="2"/>
        <v>104</v>
      </c>
      <c r="G24" s="117">
        <f>SUM(D24:E24)*100/SUM($D$25:E26)</f>
        <v>24.703087885985749</v>
      </c>
    </row>
    <row r="25" spans="2:8" ht="15.75" thickBot="1" x14ac:dyDescent="0.3">
      <c r="B25" s="44" t="s">
        <v>547</v>
      </c>
      <c r="C25" s="110"/>
      <c r="D25" s="225">
        <f>SUM(D21:D24)</f>
        <v>326</v>
      </c>
      <c r="E25" s="225">
        <f>SUM(E21:E24)</f>
        <v>95</v>
      </c>
      <c r="F25" s="225">
        <f t="shared" si="2"/>
        <v>421</v>
      </c>
      <c r="G25" s="225">
        <f>SUM(D25:E25)*100/SUM($D$25:E26)</f>
        <v>100</v>
      </c>
    </row>
    <row r="27" spans="2:8" ht="15.75" thickBot="1" x14ac:dyDescent="0.3"/>
    <row r="28" spans="2:8" x14ac:dyDescent="0.25">
      <c r="D28" s="403" t="s">
        <v>557</v>
      </c>
      <c r="E28" s="403"/>
      <c r="F28" s="403"/>
      <c r="G28" s="403"/>
    </row>
    <row r="29" spans="2:8" ht="15.75" thickBot="1" x14ac:dyDescent="0.3">
      <c r="C29" s="43"/>
      <c r="D29" s="291" t="s">
        <v>6</v>
      </c>
      <c r="E29" s="291" t="s">
        <v>7</v>
      </c>
      <c r="F29" s="291" t="s">
        <v>5</v>
      </c>
      <c r="G29" s="70" t="s">
        <v>73</v>
      </c>
    </row>
    <row r="30" spans="2:8" x14ac:dyDescent="0.25">
      <c r="B30" s="294"/>
      <c r="C30" s="295" t="s">
        <v>558</v>
      </c>
      <c r="D30" s="286"/>
      <c r="E30" s="286">
        <v>1</v>
      </c>
      <c r="F30" s="296">
        <f t="shared" ref="F30:F40" si="3">SUM(D30:E30)</f>
        <v>1</v>
      </c>
      <c r="G30" s="297">
        <f>SUM(D30:E30)*100/SUM(D40:$E$40)</f>
        <v>0.23752969121140141</v>
      </c>
      <c r="H30" s="43"/>
    </row>
    <row r="31" spans="2:8" x14ac:dyDescent="0.25">
      <c r="B31" s="133"/>
      <c r="C31" s="94" t="s">
        <v>559</v>
      </c>
      <c r="D31" s="286"/>
      <c r="E31" s="286">
        <v>1</v>
      </c>
      <c r="F31" s="298">
        <f t="shared" si="3"/>
        <v>1</v>
      </c>
      <c r="G31" s="117">
        <f>SUM(D31:E31)*100/SUM(D$40:$E41)</f>
        <v>0.23752969121140141</v>
      </c>
      <c r="H31" s="90"/>
    </row>
    <row r="32" spans="2:8" x14ac:dyDescent="0.25">
      <c r="B32" s="133"/>
      <c r="C32" s="94" t="s">
        <v>560</v>
      </c>
      <c r="D32" s="286">
        <v>2</v>
      </c>
      <c r="E32" s="286">
        <v>2</v>
      </c>
      <c r="F32" s="298">
        <f t="shared" si="3"/>
        <v>4</v>
      </c>
      <c r="G32" s="117">
        <f>SUM(D32:E32)*100/SUM(D$40:$E42)</f>
        <v>0.95011876484560565</v>
      </c>
      <c r="H32" s="90"/>
    </row>
    <row r="33" spans="2:8" x14ac:dyDescent="0.25">
      <c r="B33" s="133"/>
      <c r="C33" s="94" t="s">
        <v>561</v>
      </c>
      <c r="D33" s="286">
        <v>14</v>
      </c>
      <c r="E33" s="286">
        <v>6</v>
      </c>
      <c r="F33" s="298">
        <f t="shared" si="3"/>
        <v>20</v>
      </c>
      <c r="G33" s="117">
        <f>SUM(D33:E33)*100/SUM(D$40:$E43)</f>
        <v>4.7505938242280283</v>
      </c>
      <c r="H33" s="90"/>
    </row>
    <row r="34" spans="2:8" x14ac:dyDescent="0.25">
      <c r="B34" s="133"/>
      <c r="C34" s="94" t="s">
        <v>562</v>
      </c>
      <c r="D34" s="286">
        <v>24</v>
      </c>
      <c r="E34" s="286">
        <v>5</v>
      </c>
      <c r="F34" s="298">
        <f t="shared" si="3"/>
        <v>29</v>
      </c>
      <c r="G34" s="117">
        <f>SUM(D34:E34)*100/SUM(D$40:$E44)</f>
        <v>6.8883610451306412</v>
      </c>
      <c r="H34" s="90"/>
    </row>
    <row r="35" spans="2:8" x14ac:dyDescent="0.25">
      <c r="B35" s="133"/>
      <c r="C35" s="94" t="s">
        <v>563</v>
      </c>
      <c r="D35" s="286">
        <v>7</v>
      </c>
      <c r="E35" s="286">
        <v>4</v>
      </c>
      <c r="F35" s="298">
        <f t="shared" si="3"/>
        <v>11</v>
      </c>
      <c r="G35" s="117">
        <f>SUM(D35:E35)*100/SUM(D$40:$E45)</f>
        <v>2.6128266033254155</v>
      </c>
      <c r="H35" s="90"/>
    </row>
    <row r="36" spans="2:8" x14ac:dyDescent="0.25">
      <c r="B36" s="133"/>
      <c r="C36" s="94" t="s">
        <v>564</v>
      </c>
      <c r="D36" s="286">
        <v>12</v>
      </c>
      <c r="E36" s="286">
        <v>4</v>
      </c>
      <c r="F36" s="298">
        <f t="shared" si="3"/>
        <v>16</v>
      </c>
      <c r="G36" s="117">
        <f>SUM(D36:E36)*100/SUM(D$40:$E46)</f>
        <v>3.8004750593824226</v>
      </c>
      <c r="H36" s="90"/>
    </row>
    <row r="37" spans="2:8" x14ac:dyDescent="0.25">
      <c r="B37" s="133"/>
      <c r="C37" s="94" t="s">
        <v>565</v>
      </c>
      <c r="D37" s="286">
        <v>38</v>
      </c>
      <c r="E37" s="286">
        <v>8</v>
      </c>
      <c r="F37" s="298">
        <f t="shared" si="3"/>
        <v>46</v>
      </c>
      <c r="G37" s="117">
        <f>SUM(D37:E37)*100/SUM(D$40:$E47)</f>
        <v>10.926365795724466</v>
      </c>
      <c r="H37" s="90"/>
    </row>
    <row r="38" spans="2:8" x14ac:dyDescent="0.25">
      <c r="B38" s="133"/>
      <c r="C38" s="94" t="s">
        <v>566</v>
      </c>
      <c r="D38" s="286">
        <v>106</v>
      </c>
      <c r="E38" s="286">
        <v>25</v>
      </c>
      <c r="F38" s="298">
        <f t="shared" si="3"/>
        <v>131</v>
      </c>
      <c r="G38" s="117">
        <f>SUM(D38:E38)*100/SUM(D$40:$E48)</f>
        <v>31.116389548693586</v>
      </c>
      <c r="H38" s="90"/>
    </row>
    <row r="39" spans="2:8" ht="15.75" thickBot="1" x14ac:dyDescent="0.3">
      <c r="B39" s="133"/>
      <c r="C39" s="94" t="s">
        <v>567</v>
      </c>
      <c r="D39" s="286">
        <v>123</v>
      </c>
      <c r="E39" s="286">
        <v>39</v>
      </c>
      <c r="F39" s="298">
        <f t="shared" si="3"/>
        <v>162</v>
      </c>
      <c r="G39" s="117">
        <f>SUM(D39:E39)*100/SUM(D$40:$E49)</f>
        <v>38.479809976247033</v>
      </c>
      <c r="H39" s="90"/>
    </row>
    <row r="40" spans="2:8" ht="15.75" thickBot="1" x14ac:dyDescent="0.3">
      <c r="B40" s="44" t="s">
        <v>547</v>
      </c>
      <c r="C40" s="118"/>
      <c r="D40" s="101">
        <f>SUM(D30:D39)</f>
        <v>326</v>
      </c>
      <c r="E40" s="101">
        <f>SUM(E30:E39)</f>
        <v>95</v>
      </c>
      <c r="F40" s="101">
        <f t="shared" si="3"/>
        <v>421</v>
      </c>
      <c r="G40" s="101">
        <f>SUM(D40:E40)*100/SUM(D$40:$E50)</f>
        <v>100</v>
      </c>
      <c r="H40" s="90"/>
    </row>
    <row r="41" spans="2:8" x14ac:dyDescent="0.25">
      <c r="H41" s="90"/>
    </row>
    <row r="43" spans="2:8" x14ac:dyDescent="0.25">
      <c r="D43" s="43"/>
      <c r="E43" s="43"/>
      <c r="F43" s="43"/>
    </row>
    <row r="44" spans="2:8" x14ac:dyDescent="0.25">
      <c r="C44" s="90"/>
      <c r="D44" s="91"/>
      <c r="E44" s="91"/>
      <c r="F44" s="91"/>
    </row>
    <row r="45" spans="2:8" x14ac:dyDescent="0.25">
      <c r="C45" s="90"/>
      <c r="D45" s="91"/>
      <c r="E45" s="91"/>
      <c r="F45" s="91"/>
    </row>
    <row r="46" spans="2:8" x14ac:dyDescent="0.25">
      <c r="C46" s="90"/>
      <c r="D46" s="91"/>
      <c r="E46" s="91"/>
      <c r="F46" s="91"/>
    </row>
    <row r="47" spans="2:8" x14ac:dyDescent="0.25">
      <c r="C47" s="90"/>
      <c r="D47" s="91"/>
      <c r="E47" s="91"/>
      <c r="F47" s="91"/>
    </row>
    <row r="48" spans="2:8" x14ac:dyDescent="0.25">
      <c r="C48" s="90"/>
      <c r="D48" s="91"/>
      <c r="E48" s="91"/>
      <c r="F48" s="91"/>
    </row>
    <row r="49" spans="3:6" x14ac:dyDescent="0.25">
      <c r="C49" s="90"/>
      <c r="D49" s="91"/>
      <c r="E49" s="91"/>
      <c r="F49" s="91"/>
    </row>
    <row r="50" spans="3:6" x14ac:dyDescent="0.25">
      <c r="C50" s="90"/>
      <c r="D50" s="91"/>
      <c r="E50" s="91"/>
      <c r="F50" s="91"/>
    </row>
    <row r="51" spans="3:6" x14ac:dyDescent="0.25">
      <c r="C51" s="90"/>
      <c r="D51" s="91"/>
      <c r="E51" s="91"/>
      <c r="F51" s="91"/>
    </row>
    <row r="52" spans="3:6" x14ac:dyDescent="0.25">
      <c r="C52" s="90"/>
      <c r="D52" s="91"/>
      <c r="E52" s="91"/>
      <c r="F52" s="91"/>
    </row>
    <row r="53" spans="3:6" x14ac:dyDescent="0.25">
      <c r="C53" s="90"/>
      <c r="D53" s="91"/>
      <c r="E53" s="91"/>
      <c r="F53" s="91"/>
    </row>
    <row r="54" spans="3:6" x14ac:dyDescent="0.25">
      <c r="C54" s="90"/>
      <c r="D54" s="91"/>
      <c r="E54" s="91"/>
      <c r="F54" s="91"/>
    </row>
  </sheetData>
  <mergeCells count="3">
    <mergeCell ref="D6:G6"/>
    <mergeCell ref="D19:G19"/>
    <mergeCell ref="D28:G28"/>
  </mergeCells>
  <pageMargins left="0.7" right="0.7" top="0.75" bottom="0.75" header="0.3" footer="0.3"/>
  <pageSetup paperSize="9" orientation="portrait" horizontalDpi="200" verticalDpi="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Q14" sqref="Q14"/>
    </sheetView>
  </sheetViews>
  <sheetFormatPr baseColWidth="10" defaultRowHeight="15" x14ac:dyDescent="0.25"/>
  <cols>
    <col min="2" max="2" width="5.28515625" style="7" customWidth="1"/>
    <col min="3" max="3" width="38.85546875" style="7" customWidth="1"/>
    <col min="4" max="7" width="10" style="85" customWidth="1"/>
    <col min="8" max="8" width="11.42578125" style="7"/>
    <col min="11" max="11" width="26.140625" customWidth="1"/>
  </cols>
  <sheetData>
    <row r="1" spans="1:6" ht="15.75" x14ac:dyDescent="0.25">
      <c r="A1" s="122" t="s">
        <v>1054</v>
      </c>
    </row>
    <row r="2" spans="1:6" ht="15.75" x14ac:dyDescent="0.25">
      <c r="A2" s="122" t="s">
        <v>1099</v>
      </c>
    </row>
    <row r="3" spans="1:6" ht="15.75" x14ac:dyDescent="0.25">
      <c r="A3" s="122" t="s">
        <v>1101</v>
      </c>
    </row>
    <row r="4" spans="1:6" x14ac:dyDescent="0.25">
      <c r="A4" s="3"/>
    </row>
    <row r="5" spans="1:6" x14ac:dyDescent="0.25">
      <c r="C5" s="28"/>
      <c r="D5" s="144"/>
      <c r="E5" s="144"/>
      <c r="F5" s="144"/>
    </row>
    <row r="6" spans="1:6" x14ac:dyDescent="0.25">
      <c r="C6" s="28"/>
      <c r="D6" s="144"/>
      <c r="E6" s="144"/>
      <c r="F6" s="144"/>
    </row>
    <row r="7" spans="1:6" x14ac:dyDescent="0.25">
      <c r="C7" s="28"/>
      <c r="D7" s="144"/>
      <c r="E7" s="144"/>
      <c r="F7" s="144"/>
    </row>
    <row r="8" spans="1:6" x14ac:dyDescent="0.25">
      <c r="C8" s="28"/>
      <c r="D8" s="144"/>
      <c r="E8" s="144"/>
      <c r="F8" s="144"/>
    </row>
    <row r="9" spans="1:6" x14ac:dyDescent="0.25">
      <c r="C9" s="28"/>
      <c r="D9" s="144"/>
      <c r="E9" s="144"/>
      <c r="F9" s="144"/>
    </row>
    <row r="10" spans="1:6" x14ac:dyDescent="0.25">
      <c r="C10" s="28"/>
      <c r="D10" s="144"/>
      <c r="E10" s="144"/>
      <c r="F10" s="144"/>
    </row>
    <row r="11" spans="1:6" x14ac:dyDescent="0.25">
      <c r="C11" s="28"/>
      <c r="D11" s="144"/>
      <c r="E11" s="144"/>
      <c r="F11" s="144"/>
    </row>
    <row r="12" spans="1:6" x14ac:dyDescent="0.25">
      <c r="C12" s="28"/>
      <c r="D12" s="144"/>
      <c r="E12" s="144"/>
      <c r="F12" s="144"/>
    </row>
    <row r="13" spans="1:6" x14ac:dyDescent="0.25">
      <c r="C13" s="28"/>
      <c r="D13" s="144"/>
      <c r="E13" s="144"/>
      <c r="F13" s="144"/>
    </row>
    <row r="14" spans="1:6" x14ac:dyDescent="0.25">
      <c r="C14" s="28"/>
      <c r="D14" s="144"/>
      <c r="E14" s="144"/>
      <c r="F14" s="144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opLeftCell="B1" workbookViewId="0">
      <selection activeCell="P4" sqref="P4"/>
    </sheetView>
  </sheetViews>
  <sheetFormatPr baseColWidth="10" defaultRowHeight="12.75" x14ac:dyDescent="0.2"/>
  <cols>
    <col min="1" max="2" width="11.42578125" style="123"/>
    <col min="3" max="3" width="11.42578125" style="42"/>
    <col min="4" max="4" width="3.140625" style="42" customWidth="1"/>
    <col min="5" max="5" width="39.7109375" style="42" customWidth="1"/>
    <col min="6" max="9" width="10.7109375" style="63" customWidth="1"/>
    <col min="10" max="10" width="11.42578125" style="42"/>
    <col min="11" max="16384" width="11.42578125" style="123"/>
  </cols>
  <sheetData>
    <row r="1" spans="2:9" ht="15.75" x14ac:dyDescent="0.25">
      <c r="B1" s="122" t="s">
        <v>1054</v>
      </c>
    </row>
    <row r="2" spans="2:9" ht="15.75" x14ac:dyDescent="0.25">
      <c r="B2" s="122" t="s">
        <v>1099</v>
      </c>
    </row>
    <row r="3" spans="2:9" ht="15.75" x14ac:dyDescent="0.25">
      <c r="B3" s="122" t="s">
        <v>1100</v>
      </c>
    </row>
    <row r="4" spans="2:9" ht="15.75" x14ac:dyDescent="0.25">
      <c r="B4" s="122"/>
    </row>
    <row r="5" spans="2:9" x14ac:dyDescent="0.2">
      <c r="B5" s="42"/>
    </row>
    <row r="6" spans="2:9" ht="13.5" thickBot="1" x14ac:dyDescent="0.25">
      <c r="F6" s="245"/>
      <c r="G6" s="245"/>
      <c r="H6" s="245"/>
      <c r="I6" s="245"/>
    </row>
    <row r="7" spans="2:9" ht="13.5" thickBot="1" x14ac:dyDescent="0.25">
      <c r="B7" s="174"/>
      <c r="C7" s="90"/>
      <c r="D7" s="202"/>
      <c r="E7" s="43"/>
      <c r="F7" s="291" t="s">
        <v>6</v>
      </c>
      <c r="G7" s="291" t="s">
        <v>7</v>
      </c>
      <c r="H7" s="291" t="s">
        <v>5</v>
      </c>
      <c r="I7" s="70" t="s">
        <v>73</v>
      </c>
    </row>
    <row r="8" spans="2:9" ht="13.5" thickBot="1" x14ac:dyDescent="0.25">
      <c r="B8" s="174"/>
      <c r="C8" s="90"/>
      <c r="D8" s="274" t="s">
        <v>569</v>
      </c>
      <c r="E8" s="299"/>
      <c r="F8" s="299">
        <f>SUM(F9:F13)</f>
        <v>38</v>
      </c>
      <c r="G8" s="299">
        <f>SUM(G9:G13)</f>
        <v>35</v>
      </c>
      <c r="H8" s="299">
        <f>SUM(F8:G8)</f>
        <v>73</v>
      </c>
      <c r="I8" s="223">
        <f>SUM(F8:G8)*100/SUM(F35:$G$35)</f>
        <v>12.807017543859649</v>
      </c>
    </row>
    <row r="9" spans="2:9" ht="15" x14ac:dyDescent="0.2">
      <c r="B9" s="174"/>
      <c r="C9" s="90"/>
      <c r="D9" s="145"/>
      <c r="E9" s="20" t="s">
        <v>571</v>
      </c>
      <c r="F9" s="281">
        <v>7</v>
      </c>
      <c r="G9" s="281">
        <v>13</v>
      </c>
      <c r="H9" s="281">
        <f t="shared" ref="H9:H35" si="0">SUM(F9:G9)</f>
        <v>20</v>
      </c>
      <c r="I9" s="60">
        <f>SUM(F9:G9)*100/SUM(F$35:$G36)</f>
        <v>3.5087719298245612</v>
      </c>
    </row>
    <row r="10" spans="2:9" ht="15" x14ac:dyDescent="0.2">
      <c r="B10" s="174"/>
      <c r="C10" s="90"/>
      <c r="D10" s="145"/>
      <c r="E10" s="90" t="s">
        <v>572</v>
      </c>
      <c r="F10" s="281">
        <v>2</v>
      </c>
      <c r="G10" s="281">
        <v>6</v>
      </c>
      <c r="H10" s="281">
        <f t="shared" si="0"/>
        <v>8</v>
      </c>
      <c r="I10" s="60">
        <f>SUM(F10:G10)*100/SUM(F$35:$G37)</f>
        <v>1.4035087719298245</v>
      </c>
    </row>
    <row r="11" spans="2:9" ht="15" x14ac:dyDescent="0.2">
      <c r="B11" s="174"/>
      <c r="C11" s="90"/>
      <c r="D11" s="145"/>
      <c r="E11" s="90" t="s">
        <v>573</v>
      </c>
      <c r="F11" s="281">
        <v>12</v>
      </c>
      <c r="G11" s="281">
        <v>8</v>
      </c>
      <c r="H11" s="281">
        <f t="shared" si="0"/>
        <v>20</v>
      </c>
      <c r="I11" s="60">
        <f>SUM(F11:G11)*100/SUM(F$35:$G38)</f>
        <v>3.5087719298245612</v>
      </c>
    </row>
    <row r="12" spans="2:9" ht="15" x14ac:dyDescent="0.2">
      <c r="B12" s="174"/>
      <c r="C12" s="90"/>
      <c r="D12" s="145"/>
      <c r="E12" s="90" t="s">
        <v>568</v>
      </c>
      <c r="F12" s="281">
        <v>1</v>
      </c>
      <c r="G12" s="281">
        <v>4</v>
      </c>
      <c r="H12" s="281">
        <f t="shared" si="0"/>
        <v>5</v>
      </c>
      <c r="I12" s="60">
        <f>SUM(F12:G12)*100/SUM(F$35:$G39)</f>
        <v>0.8771929824561403</v>
      </c>
    </row>
    <row r="13" spans="2:9" ht="15.75" thickBot="1" x14ac:dyDescent="0.25">
      <c r="B13" s="174"/>
      <c r="C13" s="90"/>
      <c r="D13" s="145"/>
      <c r="E13" s="90" t="s">
        <v>570</v>
      </c>
      <c r="F13" s="281">
        <v>16</v>
      </c>
      <c r="G13" s="281">
        <v>4</v>
      </c>
      <c r="H13" s="281">
        <f t="shared" si="0"/>
        <v>20</v>
      </c>
      <c r="I13" s="60">
        <f>SUM(F13:G13)*100/SUM(F$35:$G40)</f>
        <v>3.5087719298245612</v>
      </c>
    </row>
    <row r="14" spans="2:9" ht="13.5" thickBot="1" x14ac:dyDescent="0.25">
      <c r="B14" s="174"/>
      <c r="C14" s="90"/>
      <c r="D14" s="274" t="s">
        <v>576</v>
      </c>
      <c r="E14" s="299"/>
      <c r="F14" s="299">
        <f>SUM(F15:F18)</f>
        <v>34</v>
      </c>
      <c r="G14" s="299">
        <f>SUM(G15:G18)</f>
        <v>53</v>
      </c>
      <c r="H14" s="299">
        <f t="shared" si="0"/>
        <v>87</v>
      </c>
      <c r="I14" s="223">
        <f>SUM(F14:G14)*100/SUM(F$35:$G41)</f>
        <v>15.263157894736842</v>
      </c>
    </row>
    <row r="15" spans="2:9" ht="15" x14ac:dyDescent="0.2">
      <c r="B15" s="174"/>
      <c r="C15" s="90"/>
      <c r="D15" s="145"/>
      <c r="E15" s="90" t="s">
        <v>577</v>
      </c>
      <c r="F15" s="281">
        <v>10</v>
      </c>
      <c r="G15" s="281">
        <v>35</v>
      </c>
      <c r="H15" s="281">
        <f t="shared" si="0"/>
        <v>45</v>
      </c>
      <c r="I15" s="60">
        <f>SUM(F15:G15)*100/SUM(F$35:$G42)</f>
        <v>7.8947368421052628</v>
      </c>
    </row>
    <row r="16" spans="2:9" ht="15" x14ac:dyDescent="0.2">
      <c r="B16" s="174"/>
      <c r="C16" s="90"/>
      <c r="D16" s="145"/>
      <c r="E16" s="90" t="s">
        <v>578</v>
      </c>
      <c r="F16" s="281">
        <v>8</v>
      </c>
      <c r="G16" s="281">
        <v>2</v>
      </c>
      <c r="H16" s="281">
        <f t="shared" si="0"/>
        <v>10</v>
      </c>
      <c r="I16" s="60">
        <f>SUM(F16:G16)*100/SUM(F$35:$G43)</f>
        <v>1.7543859649122806</v>
      </c>
    </row>
    <row r="17" spans="2:9" ht="15" x14ac:dyDescent="0.2">
      <c r="B17" s="174"/>
      <c r="C17" s="90"/>
      <c r="D17" s="145"/>
      <c r="E17" s="90" t="s">
        <v>574</v>
      </c>
      <c r="F17" s="281">
        <v>1</v>
      </c>
      <c r="G17" s="281">
        <v>4</v>
      </c>
      <c r="H17" s="281">
        <f t="shared" si="0"/>
        <v>5</v>
      </c>
      <c r="I17" s="60">
        <f>SUM(F17:G17)*100/SUM(F$35:$G44)</f>
        <v>0.8771929824561403</v>
      </c>
    </row>
    <row r="18" spans="2:9" ht="15.75" thickBot="1" x14ac:dyDescent="0.25">
      <c r="B18" s="174"/>
      <c r="C18" s="90"/>
      <c r="D18" s="145"/>
      <c r="E18" s="90" t="s">
        <v>575</v>
      </c>
      <c r="F18" s="281">
        <v>15</v>
      </c>
      <c r="G18" s="281">
        <v>12</v>
      </c>
      <c r="H18" s="281">
        <f t="shared" si="0"/>
        <v>27</v>
      </c>
      <c r="I18" s="60">
        <f>SUM(F18:G18)*100/SUM(F$35:$G45)</f>
        <v>4.7368421052631575</v>
      </c>
    </row>
    <row r="19" spans="2:9" ht="13.5" thickBot="1" x14ac:dyDescent="0.25">
      <c r="B19" s="174"/>
      <c r="C19" s="90"/>
      <c r="D19" s="274" t="s">
        <v>582</v>
      </c>
      <c r="E19" s="299"/>
      <c r="F19" s="299">
        <f>SUM(F20:F25)</f>
        <v>83</v>
      </c>
      <c r="G19" s="299">
        <f>SUM(G20:G25)</f>
        <v>169</v>
      </c>
      <c r="H19" s="299">
        <f t="shared" si="0"/>
        <v>252</v>
      </c>
      <c r="I19" s="223">
        <f>SUM(F19:G19)*100/SUM(F$35:$G46)</f>
        <v>44.210526315789473</v>
      </c>
    </row>
    <row r="20" spans="2:9" ht="15" x14ac:dyDescent="0.2">
      <c r="B20" s="174"/>
      <c r="C20" s="90"/>
      <c r="D20" s="145"/>
      <c r="E20" s="90" t="s">
        <v>580</v>
      </c>
      <c r="F20" s="281">
        <v>2</v>
      </c>
      <c r="G20" s="281">
        <v>21</v>
      </c>
      <c r="H20" s="281">
        <f t="shared" si="0"/>
        <v>23</v>
      </c>
      <c r="I20" s="60">
        <f>SUM(F20:G20)*100/SUM(F$35:$G47)</f>
        <v>4.0350877192982457</v>
      </c>
    </row>
    <row r="21" spans="2:9" ht="15" x14ac:dyDescent="0.2">
      <c r="B21" s="174"/>
      <c r="C21" s="90"/>
      <c r="D21" s="145"/>
      <c r="E21" s="90" t="s">
        <v>581</v>
      </c>
      <c r="F21" s="281">
        <v>12</v>
      </c>
      <c r="G21" s="281"/>
      <c r="H21" s="281">
        <f t="shared" si="0"/>
        <v>12</v>
      </c>
      <c r="I21" s="60">
        <f>SUM(F21:G21)*100/SUM(F$35:$G48)</f>
        <v>2.1052631578947367</v>
      </c>
    </row>
    <row r="22" spans="2:9" ht="15" x14ac:dyDescent="0.2">
      <c r="B22" s="174"/>
      <c r="C22" s="90"/>
      <c r="D22" s="145"/>
      <c r="E22" s="90" t="s">
        <v>583</v>
      </c>
      <c r="F22" s="281">
        <v>40</v>
      </c>
      <c r="G22" s="281">
        <v>37</v>
      </c>
      <c r="H22" s="281">
        <f t="shared" si="0"/>
        <v>77</v>
      </c>
      <c r="I22" s="60">
        <f>SUM(F22:G22)*100/SUM(F$35:$G49)</f>
        <v>13.508771929824562</v>
      </c>
    </row>
    <row r="23" spans="2:9" ht="15" x14ac:dyDescent="0.2">
      <c r="B23" s="174"/>
      <c r="C23" s="90"/>
      <c r="D23" s="145"/>
      <c r="E23" s="90" t="s">
        <v>584</v>
      </c>
      <c r="F23" s="281">
        <v>16</v>
      </c>
      <c r="G23" s="281">
        <v>42</v>
      </c>
      <c r="H23" s="281">
        <f t="shared" si="0"/>
        <v>58</v>
      </c>
      <c r="I23" s="60">
        <f>SUM(F23:G23)*100/SUM(F$35:$G50)</f>
        <v>10.175438596491228</v>
      </c>
    </row>
    <row r="24" spans="2:9" ht="15" x14ac:dyDescent="0.2">
      <c r="B24" s="174"/>
      <c r="C24" s="90"/>
      <c r="D24" s="145"/>
      <c r="E24" s="90" t="s">
        <v>585</v>
      </c>
      <c r="F24" s="281"/>
      <c r="G24" s="281">
        <v>49</v>
      </c>
      <c r="H24" s="281">
        <f t="shared" si="0"/>
        <v>49</v>
      </c>
      <c r="I24" s="60">
        <f>SUM(F24:G24)*100/SUM(F$35:$G51)</f>
        <v>8.5964912280701746</v>
      </c>
    </row>
    <row r="25" spans="2:9" ht="15.75" thickBot="1" x14ac:dyDescent="0.25">
      <c r="B25" s="174"/>
      <c r="C25" s="90"/>
      <c r="D25" s="145"/>
      <c r="E25" s="90" t="s">
        <v>579</v>
      </c>
      <c r="F25" s="281">
        <v>13</v>
      </c>
      <c r="G25" s="281">
        <v>20</v>
      </c>
      <c r="H25" s="281">
        <f>SUM(F25:G25)</f>
        <v>33</v>
      </c>
      <c r="I25" s="60">
        <f>SUM(F25:G25)*100/SUM(F$35:$G52)</f>
        <v>5.7894736842105265</v>
      </c>
    </row>
    <row r="26" spans="2:9" ht="13.5" thickBot="1" x14ac:dyDescent="0.25">
      <c r="B26" s="174"/>
      <c r="C26" s="90"/>
      <c r="D26" s="274" t="s">
        <v>591</v>
      </c>
      <c r="E26" s="299"/>
      <c r="F26" s="299">
        <f>SUM(F27:F31)</f>
        <v>34</v>
      </c>
      <c r="G26" s="299">
        <f>SUM(G27:G31)</f>
        <v>72</v>
      </c>
      <c r="H26" s="299">
        <f t="shared" si="0"/>
        <v>106</v>
      </c>
      <c r="I26" s="223">
        <f>SUM(F26:G26)*100/SUM(F$35:$G53)</f>
        <v>18.596491228070175</v>
      </c>
    </row>
    <row r="27" spans="2:9" ht="15" x14ac:dyDescent="0.2">
      <c r="B27" s="174"/>
      <c r="C27" s="90"/>
      <c r="D27" s="145"/>
      <c r="E27" s="90" t="s">
        <v>587</v>
      </c>
      <c r="F27" s="281">
        <v>1</v>
      </c>
      <c r="G27" s="281"/>
      <c r="H27" s="281">
        <f t="shared" si="0"/>
        <v>1</v>
      </c>
      <c r="I27" s="60">
        <f>SUM(F27:G27)*100/SUM(F$35:$G54)</f>
        <v>0.17543859649122806</v>
      </c>
    </row>
    <row r="28" spans="2:9" ht="15" x14ac:dyDescent="0.2">
      <c r="B28" s="174"/>
      <c r="C28" s="90"/>
      <c r="D28" s="145"/>
      <c r="E28" s="90" t="s">
        <v>588</v>
      </c>
      <c r="F28" s="281">
        <v>11</v>
      </c>
      <c r="G28" s="281">
        <v>2</v>
      </c>
      <c r="H28" s="281">
        <f t="shared" si="0"/>
        <v>13</v>
      </c>
      <c r="I28" s="60">
        <f>SUM(F28:G28)*100/SUM(F$35:$G55)</f>
        <v>2.2807017543859649</v>
      </c>
    </row>
    <row r="29" spans="2:9" ht="15" x14ac:dyDescent="0.2">
      <c r="D29" s="145"/>
      <c r="E29" s="90" t="s">
        <v>589</v>
      </c>
      <c r="F29" s="281">
        <v>2</v>
      </c>
      <c r="G29" s="281">
        <v>2</v>
      </c>
      <c r="H29" s="281">
        <f t="shared" si="0"/>
        <v>4</v>
      </c>
      <c r="I29" s="60">
        <f>SUM(F29:G29)*100/SUM(F$35:$G56)</f>
        <v>0.70175438596491224</v>
      </c>
    </row>
    <row r="30" spans="2:9" ht="15" x14ac:dyDescent="0.2">
      <c r="D30" s="145"/>
      <c r="E30" s="90" t="s">
        <v>590</v>
      </c>
      <c r="F30" s="281"/>
      <c r="G30" s="281">
        <v>12</v>
      </c>
      <c r="H30" s="281">
        <f t="shared" si="0"/>
        <v>12</v>
      </c>
      <c r="I30" s="60">
        <f>SUM(F30:G30)*100/SUM(F$35:$G57)</f>
        <v>2.1052631578947367</v>
      </c>
    </row>
    <row r="31" spans="2:9" ht="15.75" thickBot="1" x14ac:dyDescent="0.25">
      <c r="D31" s="145"/>
      <c r="E31" s="90" t="s">
        <v>592</v>
      </c>
      <c r="F31" s="281">
        <v>20</v>
      </c>
      <c r="G31" s="281">
        <v>56</v>
      </c>
      <c r="H31" s="281">
        <f t="shared" si="0"/>
        <v>76</v>
      </c>
      <c r="I31" s="60">
        <f>SUM(F31:G31)*100/SUM(F$35:$G58)</f>
        <v>13.333333333333334</v>
      </c>
    </row>
    <row r="32" spans="2:9" ht="13.5" thickBot="1" x14ac:dyDescent="0.25">
      <c r="B32" s="174"/>
      <c r="C32" s="90"/>
      <c r="D32" s="274" t="s">
        <v>595</v>
      </c>
      <c r="E32" s="299"/>
      <c r="F32" s="299">
        <f>SUM(F33:F34)</f>
        <v>19</v>
      </c>
      <c r="G32" s="299">
        <f>SUM(G33:G34)</f>
        <v>33</v>
      </c>
      <c r="H32" s="299">
        <f t="shared" si="0"/>
        <v>52</v>
      </c>
      <c r="I32" s="223">
        <f>SUM(F32:G32)*100/SUM(F$35:$G59)</f>
        <v>9.1228070175438596</v>
      </c>
    </row>
    <row r="33" spans="2:9" ht="15" x14ac:dyDescent="0.2">
      <c r="D33" s="145"/>
      <c r="E33" s="90" t="s">
        <v>594</v>
      </c>
      <c r="F33" s="281">
        <v>19</v>
      </c>
      <c r="G33" s="281">
        <v>32</v>
      </c>
      <c r="H33" s="281">
        <f t="shared" si="0"/>
        <v>51</v>
      </c>
      <c r="I33" s="60">
        <f>SUM(F33:G33)*100/SUM(F$35:$G60)</f>
        <v>8.9473684210526319</v>
      </c>
    </row>
    <row r="34" spans="2:9" ht="15.75" thickBot="1" x14ac:dyDescent="0.25">
      <c r="D34" s="300"/>
      <c r="E34" s="90" t="s">
        <v>4</v>
      </c>
      <c r="F34" s="281"/>
      <c r="G34" s="281">
        <v>1</v>
      </c>
      <c r="H34" s="281">
        <f t="shared" si="0"/>
        <v>1</v>
      </c>
      <c r="I34" s="60">
        <f>SUM(F34:G34)*100/SUM(F$35:$G61)</f>
        <v>0.17543859649122806</v>
      </c>
    </row>
    <row r="35" spans="2:9" ht="13.5" thickBot="1" x14ac:dyDescent="0.25">
      <c r="B35" s="174"/>
      <c r="C35" s="90"/>
      <c r="D35" s="274" t="s">
        <v>596</v>
      </c>
      <c r="E35" s="299"/>
      <c r="F35" s="299">
        <f>SUM(F8,F14,F19,F26,F32)</f>
        <v>208</v>
      </c>
      <c r="G35" s="299">
        <f>SUM(G8,G14,G19,G26,G32)</f>
        <v>362</v>
      </c>
      <c r="H35" s="299">
        <f t="shared" si="0"/>
        <v>570</v>
      </c>
      <c r="I35" s="299">
        <f>SUM(F35:G35)*100/SUM(F$35:$G62)</f>
        <v>100</v>
      </c>
    </row>
    <row r="36" spans="2:9" x14ac:dyDescent="0.2">
      <c r="E36" s="20"/>
    </row>
    <row r="37" spans="2:9" x14ac:dyDescent="0.2">
      <c r="E37" s="20"/>
    </row>
    <row r="38" spans="2:9" x14ac:dyDescent="0.2">
      <c r="E38" s="20"/>
    </row>
    <row r="39" spans="2:9" x14ac:dyDescent="0.2">
      <c r="E39" s="20"/>
    </row>
    <row r="40" spans="2:9" x14ac:dyDescent="0.2">
      <c r="E40" s="20"/>
    </row>
    <row r="41" spans="2:9" x14ac:dyDescent="0.2">
      <c r="E41" s="20"/>
    </row>
    <row r="42" spans="2:9" x14ac:dyDescent="0.2">
      <c r="E42" s="20"/>
    </row>
    <row r="43" spans="2:9" x14ac:dyDescent="0.2">
      <c r="E43" s="20"/>
    </row>
    <row r="44" spans="2:9" x14ac:dyDescent="0.2">
      <c r="E44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selection sqref="A1:A3"/>
    </sheetView>
  </sheetViews>
  <sheetFormatPr baseColWidth="10" defaultRowHeight="15" x14ac:dyDescent="0.25"/>
  <cols>
    <col min="1" max="1" width="11.42578125" style="33"/>
    <col min="2" max="2" width="10" style="158" customWidth="1"/>
    <col min="3" max="3" width="4.7109375" style="8" customWidth="1"/>
    <col min="4" max="4" width="44.140625" style="7" customWidth="1"/>
    <col min="5" max="13" width="7.28515625" style="9" customWidth="1"/>
    <col min="14" max="16" width="8" style="9" customWidth="1"/>
    <col min="17" max="17" width="5.42578125" customWidth="1"/>
  </cols>
  <sheetData>
    <row r="1" spans="1:39" ht="15.75" x14ac:dyDescent="0.25">
      <c r="A1" s="122" t="s">
        <v>607</v>
      </c>
    </row>
    <row r="2" spans="1:39" ht="15.75" x14ac:dyDescent="0.25">
      <c r="A2" s="122" t="s">
        <v>38</v>
      </c>
    </row>
    <row r="3" spans="1:39" ht="15.75" x14ac:dyDescent="0.25">
      <c r="A3" s="122" t="s">
        <v>668</v>
      </c>
    </row>
    <row r="6" spans="1:39" ht="15.75" thickBot="1" x14ac:dyDescent="0.3">
      <c r="E6" s="18"/>
      <c r="G6" s="18"/>
      <c r="I6" s="18"/>
      <c r="K6" s="18"/>
      <c r="M6" s="18"/>
      <c r="O6" s="18"/>
    </row>
    <row r="7" spans="1:39" ht="25.5" customHeight="1" x14ac:dyDescent="0.25">
      <c r="B7" s="161"/>
      <c r="E7" s="403" t="s">
        <v>0</v>
      </c>
      <c r="F7" s="403"/>
      <c r="G7" s="403" t="s">
        <v>1</v>
      </c>
      <c r="H7" s="403"/>
      <c r="I7" s="403" t="s">
        <v>2</v>
      </c>
      <c r="J7" s="403"/>
      <c r="K7" s="404" t="s">
        <v>3</v>
      </c>
      <c r="L7" s="404"/>
      <c r="M7" s="403" t="s">
        <v>4</v>
      </c>
      <c r="N7" s="403"/>
      <c r="O7" s="403" t="s">
        <v>5</v>
      </c>
      <c r="P7" s="403"/>
    </row>
    <row r="8" spans="1:39" ht="15.75" thickBot="1" x14ac:dyDescent="0.3">
      <c r="B8" s="162"/>
      <c r="E8" s="1" t="s">
        <v>51</v>
      </c>
      <c r="F8" s="1" t="s">
        <v>52</v>
      </c>
      <c r="G8" s="1" t="s">
        <v>51</v>
      </c>
      <c r="H8" s="1" t="s">
        <v>52</v>
      </c>
      <c r="I8" s="1" t="s">
        <v>51</v>
      </c>
      <c r="J8" s="1" t="s">
        <v>52</v>
      </c>
      <c r="K8" s="1" t="s">
        <v>51</v>
      </c>
      <c r="L8" s="1" t="s">
        <v>52</v>
      </c>
      <c r="M8" s="1" t="s">
        <v>51</v>
      </c>
      <c r="N8" s="1" t="s">
        <v>52</v>
      </c>
      <c r="O8" s="1" t="s">
        <v>51</v>
      </c>
      <c r="P8" s="1" t="s">
        <v>52</v>
      </c>
      <c r="Q8" s="52"/>
    </row>
    <row r="9" spans="1:39" s="3" customFormat="1" ht="15" customHeight="1" thickBot="1" x14ac:dyDescent="0.3">
      <c r="A9" s="157"/>
      <c r="B9" s="164"/>
      <c r="C9" s="11" t="s">
        <v>8</v>
      </c>
      <c r="D9" s="12"/>
      <c r="E9" s="2">
        <v>1380</v>
      </c>
      <c r="F9" s="2">
        <v>1190</v>
      </c>
      <c r="G9" s="2">
        <v>125</v>
      </c>
      <c r="H9" s="2">
        <v>101</v>
      </c>
      <c r="I9" s="2">
        <v>20</v>
      </c>
      <c r="J9" s="2">
        <v>13</v>
      </c>
      <c r="K9" s="2">
        <v>52</v>
      </c>
      <c r="L9" s="2">
        <v>83</v>
      </c>
      <c r="M9" s="2">
        <v>83</v>
      </c>
      <c r="N9" s="2">
        <v>116</v>
      </c>
      <c r="O9" s="2">
        <v>1660</v>
      </c>
      <c r="P9" s="2">
        <v>1503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x14ac:dyDescent="0.25">
      <c r="B10" s="166"/>
      <c r="D10" s="13" t="s">
        <v>9</v>
      </c>
      <c r="E10" s="14">
        <v>110</v>
      </c>
      <c r="F10" s="14">
        <v>114</v>
      </c>
      <c r="G10" s="14">
        <v>4</v>
      </c>
      <c r="H10" s="14">
        <v>3</v>
      </c>
      <c r="I10" s="14"/>
      <c r="J10" s="14">
        <v>1</v>
      </c>
      <c r="K10" s="14">
        <v>2</v>
      </c>
      <c r="L10" s="14">
        <v>4</v>
      </c>
      <c r="M10" s="14">
        <v>2</v>
      </c>
      <c r="N10" s="14">
        <v>1</v>
      </c>
      <c r="O10" s="14">
        <v>118</v>
      </c>
      <c r="P10" s="14">
        <v>123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x14ac:dyDescent="0.25">
      <c r="B11" s="166"/>
      <c r="D11" s="13" t="s">
        <v>10</v>
      </c>
      <c r="E11" s="14">
        <v>156</v>
      </c>
      <c r="F11" s="14">
        <v>172</v>
      </c>
      <c r="G11" s="14">
        <v>11</v>
      </c>
      <c r="H11" s="14">
        <v>9</v>
      </c>
      <c r="I11" s="14">
        <v>2</v>
      </c>
      <c r="J11" s="14"/>
      <c r="K11" s="14">
        <v>5</v>
      </c>
      <c r="L11" s="14">
        <v>9</v>
      </c>
      <c r="M11" s="14">
        <v>8</v>
      </c>
      <c r="N11" s="14">
        <v>22</v>
      </c>
      <c r="O11" s="14">
        <v>182</v>
      </c>
      <c r="P11" s="14">
        <v>212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x14ac:dyDescent="0.25">
      <c r="B12" s="166"/>
      <c r="D12" s="13" t="s">
        <v>11</v>
      </c>
      <c r="E12" s="14">
        <v>53</v>
      </c>
      <c r="F12" s="14">
        <v>71</v>
      </c>
      <c r="G12" s="14">
        <v>11</v>
      </c>
      <c r="H12" s="14">
        <v>13</v>
      </c>
      <c r="I12" s="14">
        <v>2</v>
      </c>
      <c r="J12" s="14">
        <v>3</v>
      </c>
      <c r="K12" s="14">
        <v>1</v>
      </c>
      <c r="L12" s="14"/>
      <c r="M12" s="14">
        <v>13</v>
      </c>
      <c r="N12" s="14">
        <v>26</v>
      </c>
      <c r="O12" s="14">
        <v>80</v>
      </c>
      <c r="P12" s="14">
        <v>113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x14ac:dyDescent="0.25">
      <c r="B13" s="166"/>
      <c r="D13" s="13" t="s">
        <v>12</v>
      </c>
      <c r="E13" s="14">
        <v>152</v>
      </c>
      <c r="F13" s="14">
        <v>90</v>
      </c>
      <c r="G13" s="14">
        <v>1</v>
      </c>
      <c r="H13" s="14"/>
      <c r="I13" s="14"/>
      <c r="J13" s="14"/>
      <c r="K13" s="14">
        <v>6</v>
      </c>
      <c r="L13" s="14">
        <v>22</v>
      </c>
      <c r="M13" s="14">
        <v>4</v>
      </c>
      <c r="N13" s="14">
        <v>3</v>
      </c>
      <c r="O13" s="14">
        <v>163</v>
      </c>
      <c r="P13" s="14">
        <v>115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x14ac:dyDescent="0.25">
      <c r="B14" s="166"/>
      <c r="D14" s="13" t="s">
        <v>13</v>
      </c>
      <c r="E14" s="14">
        <v>247</v>
      </c>
      <c r="F14" s="14">
        <v>58</v>
      </c>
      <c r="G14" s="14">
        <v>59</v>
      </c>
      <c r="H14" s="14">
        <v>14</v>
      </c>
      <c r="I14" s="14">
        <v>3</v>
      </c>
      <c r="J14" s="14">
        <v>1</v>
      </c>
      <c r="K14" s="14"/>
      <c r="L14" s="14">
        <v>2</v>
      </c>
      <c r="M14" s="14">
        <v>12</v>
      </c>
      <c r="N14" s="14">
        <v>5</v>
      </c>
      <c r="O14" s="14">
        <v>321</v>
      </c>
      <c r="P14" s="14">
        <v>80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x14ac:dyDescent="0.25">
      <c r="B15" s="166"/>
      <c r="D15" s="13" t="s">
        <v>14</v>
      </c>
      <c r="E15" s="14">
        <v>94</v>
      </c>
      <c r="F15" s="14">
        <v>16</v>
      </c>
      <c r="G15" s="14">
        <v>4</v>
      </c>
      <c r="H15" s="14">
        <v>3</v>
      </c>
      <c r="I15" s="14">
        <v>2</v>
      </c>
      <c r="J15" s="14"/>
      <c r="K15" s="14"/>
      <c r="L15" s="14">
        <v>1</v>
      </c>
      <c r="M15" s="14">
        <v>8</v>
      </c>
      <c r="N15" s="14"/>
      <c r="O15" s="14">
        <v>108</v>
      </c>
      <c r="P15" s="14">
        <v>20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x14ac:dyDescent="0.25">
      <c r="B16" s="166"/>
      <c r="D16" s="13" t="s">
        <v>15</v>
      </c>
      <c r="E16" s="14">
        <v>203</v>
      </c>
      <c r="F16" s="14">
        <v>134</v>
      </c>
      <c r="G16" s="14">
        <v>11</v>
      </c>
      <c r="H16" s="14">
        <v>7</v>
      </c>
      <c r="I16" s="14">
        <v>5</v>
      </c>
      <c r="J16" s="14">
        <v>5</v>
      </c>
      <c r="K16" s="14">
        <v>8</v>
      </c>
      <c r="L16" s="14">
        <v>4</v>
      </c>
      <c r="M16" s="14">
        <v>18</v>
      </c>
      <c r="N16" s="14">
        <v>20</v>
      </c>
      <c r="O16" s="14">
        <v>245</v>
      </c>
      <c r="P16" s="14">
        <v>170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x14ac:dyDescent="0.25">
      <c r="B17" s="166"/>
      <c r="D17" s="13" t="s">
        <v>16</v>
      </c>
      <c r="E17" s="14">
        <v>174</v>
      </c>
      <c r="F17" s="14">
        <v>47</v>
      </c>
      <c r="G17" s="14">
        <v>19</v>
      </c>
      <c r="H17" s="14">
        <v>6</v>
      </c>
      <c r="I17" s="14">
        <v>5</v>
      </c>
      <c r="J17" s="14"/>
      <c r="K17" s="14">
        <v>17</v>
      </c>
      <c r="L17" s="14">
        <v>6</v>
      </c>
      <c r="M17" s="14">
        <v>11</v>
      </c>
      <c r="N17" s="14">
        <v>1</v>
      </c>
      <c r="O17" s="14">
        <v>226</v>
      </c>
      <c r="P17" s="14">
        <v>60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x14ac:dyDescent="0.25">
      <c r="B18" s="166"/>
      <c r="D18" s="13" t="s">
        <v>18</v>
      </c>
      <c r="E18" s="14">
        <v>12</v>
      </c>
      <c r="F18" s="14">
        <v>111</v>
      </c>
      <c r="G18" s="14"/>
      <c r="H18" s="14">
        <v>8</v>
      </c>
      <c r="I18" s="14">
        <v>1</v>
      </c>
      <c r="J18" s="14"/>
      <c r="K18" s="14"/>
      <c r="L18" s="14"/>
      <c r="M18" s="14"/>
      <c r="N18" s="14"/>
      <c r="O18" s="14">
        <v>13</v>
      </c>
      <c r="P18" s="14">
        <v>119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x14ac:dyDescent="0.25">
      <c r="B19" s="166"/>
      <c r="D19" s="13" t="s">
        <v>17</v>
      </c>
      <c r="E19" s="14">
        <v>104</v>
      </c>
      <c r="F19" s="14">
        <v>288</v>
      </c>
      <c r="G19" s="14">
        <v>2</v>
      </c>
      <c r="H19" s="14">
        <v>22</v>
      </c>
      <c r="I19" s="14"/>
      <c r="J19" s="14">
        <v>3</v>
      </c>
      <c r="K19" s="14">
        <v>5</v>
      </c>
      <c r="L19" s="14">
        <v>21</v>
      </c>
      <c r="M19" s="14">
        <v>2</v>
      </c>
      <c r="N19" s="14">
        <v>18</v>
      </c>
      <c r="O19" s="14">
        <v>113</v>
      </c>
      <c r="P19" s="14">
        <v>352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x14ac:dyDescent="0.25">
      <c r="B20" s="166"/>
      <c r="D20" s="13" t="s">
        <v>19</v>
      </c>
      <c r="E20" s="14">
        <v>58</v>
      </c>
      <c r="F20" s="14">
        <v>28</v>
      </c>
      <c r="G20" s="14">
        <v>1</v>
      </c>
      <c r="H20" s="14">
        <v>4</v>
      </c>
      <c r="I20" s="14"/>
      <c r="J20" s="14"/>
      <c r="K20" s="14">
        <v>6</v>
      </c>
      <c r="L20" s="14">
        <v>4</v>
      </c>
      <c r="M20" s="14">
        <v>3</v>
      </c>
      <c r="N20" s="14">
        <v>6</v>
      </c>
      <c r="O20" s="14">
        <v>68</v>
      </c>
      <c r="P20" s="14">
        <v>42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x14ac:dyDescent="0.25">
      <c r="B21" s="166"/>
      <c r="D21" s="13" t="s">
        <v>20</v>
      </c>
      <c r="E21" s="14">
        <v>13</v>
      </c>
      <c r="F21" s="14">
        <v>54</v>
      </c>
      <c r="G21" s="14"/>
      <c r="H21" s="14">
        <v>5</v>
      </c>
      <c r="I21" s="14"/>
      <c r="J21" s="14"/>
      <c r="K21" s="14">
        <v>2</v>
      </c>
      <c r="L21" s="14">
        <v>10</v>
      </c>
      <c r="M21" s="14">
        <v>2</v>
      </c>
      <c r="N21" s="14">
        <v>5</v>
      </c>
      <c r="O21" s="14">
        <v>17</v>
      </c>
      <c r="P21" s="14">
        <v>74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15.75" thickBot="1" x14ac:dyDescent="0.3">
      <c r="B22" s="166"/>
      <c r="D22" s="13" t="s">
        <v>66</v>
      </c>
      <c r="E22" s="14">
        <v>4</v>
      </c>
      <c r="F22" s="14">
        <v>7</v>
      </c>
      <c r="G22" s="14">
        <v>2</v>
      </c>
      <c r="H22" s="14">
        <v>7</v>
      </c>
      <c r="I22" s="14"/>
      <c r="J22" s="14"/>
      <c r="K22" s="14"/>
      <c r="L22" s="14"/>
      <c r="M22" s="14"/>
      <c r="N22" s="14">
        <v>9</v>
      </c>
      <c r="O22" s="14">
        <v>6</v>
      </c>
      <c r="P22" s="14">
        <v>23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s="3" customFormat="1" ht="15.75" thickBot="1" x14ac:dyDescent="0.3">
      <c r="A23" s="157"/>
      <c r="B23" s="164"/>
      <c r="C23" s="11" t="s">
        <v>21</v>
      </c>
      <c r="D23" s="12"/>
      <c r="E23" s="2">
        <v>180</v>
      </c>
      <c r="F23" s="2">
        <v>108</v>
      </c>
      <c r="G23" s="2">
        <v>28</v>
      </c>
      <c r="H23" s="2">
        <v>13</v>
      </c>
      <c r="I23" s="2">
        <v>5</v>
      </c>
      <c r="J23" s="2">
        <v>1</v>
      </c>
      <c r="K23" s="2">
        <v>19</v>
      </c>
      <c r="L23" s="2">
        <v>6</v>
      </c>
      <c r="M23" s="2">
        <v>15</v>
      </c>
      <c r="N23" s="2">
        <v>16</v>
      </c>
      <c r="O23" s="2">
        <v>247</v>
      </c>
      <c r="P23" s="2">
        <v>144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x14ac:dyDescent="0.25">
      <c r="B24" s="166"/>
      <c r="D24" s="13" t="s">
        <v>22</v>
      </c>
      <c r="E24" s="14">
        <v>16</v>
      </c>
      <c r="F24" s="14">
        <v>26</v>
      </c>
      <c r="G24" s="14">
        <v>4</v>
      </c>
      <c r="H24" s="14"/>
      <c r="I24" s="14"/>
      <c r="J24" s="14">
        <v>1</v>
      </c>
      <c r="K24" s="14">
        <v>7</v>
      </c>
      <c r="L24" s="14">
        <v>5</v>
      </c>
      <c r="M24" s="14">
        <v>1</v>
      </c>
      <c r="N24" s="14">
        <v>4</v>
      </c>
      <c r="O24" s="14">
        <v>28</v>
      </c>
      <c r="P24" s="14">
        <v>36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x14ac:dyDescent="0.25">
      <c r="B25" s="166"/>
      <c r="D25" s="13" t="s">
        <v>23</v>
      </c>
      <c r="E25" s="14">
        <v>57</v>
      </c>
      <c r="F25" s="14">
        <v>23</v>
      </c>
      <c r="G25" s="14">
        <v>13</v>
      </c>
      <c r="H25" s="14">
        <v>7</v>
      </c>
      <c r="I25" s="14">
        <v>4</v>
      </c>
      <c r="J25" s="14"/>
      <c r="K25" s="14">
        <v>8</v>
      </c>
      <c r="L25" s="14">
        <v>1</v>
      </c>
      <c r="M25" s="14">
        <v>5</v>
      </c>
      <c r="N25" s="14">
        <v>7</v>
      </c>
      <c r="O25" s="14">
        <v>87</v>
      </c>
      <c r="P25" s="14">
        <v>38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x14ac:dyDescent="0.25">
      <c r="B26" s="166"/>
      <c r="D26" s="13" t="s">
        <v>14</v>
      </c>
      <c r="E26" s="14">
        <v>42</v>
      </c>
      <c r="F26" s="14">
        <v>12</v>
      </c>
      <c r="G26" s="14">
        <v>2</v>
      </c>
      <c r="H26" s="14"/>
      <c r="I26" s="14">
        <v>1</v>
      </c>
      <c r="J26" s="14"/>
      <c r="K26" s="14"/>
      <c r="L26" s="14"/>
      <c r="M26" s="14">
        <v>3</v>
      </c>
      <c r="N26" s="14"/>
      <c r="O26" s="14">
        <v>48</v>
      </c>
      <c r="P26" s="14">
        <v>12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x14ac:dyDescent="0.25">
      <c r="B27" s="166"/>
      <c r="D27" s="13" t="s">
        <v>24</v>
      </c>
      <c r="E27" s="14">
        <v>19</v>
      </c>
      <c r="F27" s="14">
        <v>18</v>
      </c>
      <c r="G27" s="14">
        <v>6</v>
      </c>
      <c r="H27" s="14">
        <v>6</v>
      </c>
      <c r="I27" s="14"/>
      <c r="J27" s="14"/>
      <c r="K27" s="14"/>
      <c r="L27" s="14"/>
      <c r="M27" s="14"/>
      <c r="N27" s="14">
        <v>1</v>
      </c>
      <c r="O27" s="14">
        <v>25</v>
      </c>
      <c r="P27" s="14">
        <v>25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x14ac:dyDescent="0.25">
      <c r="B28" s="166"/>
      <c r="D28" s="13" t="s">
        <v>25</v>
      </c>
      <c r="E28" s="14">
        <v>45</v>
      </c>
      <c r="F28" s="14">
        <v>15</v>
      </c>
      <c r="G28" s="14">
        <v>3</v>
      </c>
      <c r="H28" s="14"/>
      <c r="I28" s="14"/>
      <c r="J28" s="14"/>
      <c r="K28" s="14">
        <v>3</v>
      </c>
      <c r="L28" s="14"/>
      <c r="M28" s="14">
        <v>6</v>
      </c>
      <c r="N28" s="14">
        <v>1</v>
      </c>
      <c r="O28" s="14">
        <v>57</v>
      </c>
      <c r="P28" s="14">
        <v>16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ht="26.25" thickBot="1" x14ac:dyDescent="0.3">
      <c r="B29" s="166"/>
      <c r="D29" s="13" t="s">
        <v>26</v>
      </c>
      <c r="E29" s="14">
        <v>1</v>
      </c>
      <c r="F29" s="14">
        <v>14</v>
      </c>
      <c r="G29" s="14"/>
      <c r="H29" s="14"/>
      <c r="I29" s="14"/>
      <c r="J29" s="14"/>
      <c r="K29" s="14">
        <v>1</v>
      </c>
      <c r="L29" s="14"/>
      <c r="M29" s="14"/>
      <c r="N29" s="14">
        <v>3</v>
      </c>
      <c r="O29" s="14">
        <v>2</v>
      </c>
      <c r="P29" s="14">
        <v>17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s="3" customFormat="1" ht="15.75" thickBot="1" x14ac:dyDescent="0.3">
      <c r="A30" s="157"/>
      <c r="B30" s="164"/>
      <c r="C30" s="11" t="s">
        <v>27</v>
      </c>
      <c r="D30" s="12"/>
      <c r="E30" s="2">
        <v>243</v>
      </c>
      <c r="F30" s="2">
        <v>144</v>
      </c>
      <c r="G30" s="2">
        <v>42</v>
      </c>
      <c r="H30" s="2">
        <v>30</v>
      </c>
      <c r="I30" s="2">
        <v>13</v>
      </c>
      <c r="J30" s="2">
        <v>2</v>
      </c>
      <c r="K30" s="2">
        <v>20</v>
      </c>
      <c r="L30" s="2">
        <v>11</v>
      </c>
      <c r="M30" s="2">
        <v>37</v>
      </c>
      <c r="N30" s="2">
        <v>33</v>
      </c>
      <c r="O30" s="2">
        <v>355</v>
      </c>
      <c r="P30" s="2">
        <v>220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x14ac:dyDescent="0.25">
      <c r="B31" s="166"/>
      <c r="D31" s="13" t="s">
        <v>28</v>
      </c>
      <c r="E31" s="14">
        <v>164</v>
      </c>
      <c r="F31" s="14">
        <v>87</v>
      </c>
      <c r="G31" s="14">
        <v>27</v>
      </c>
      <c r="H31" s="14">
        <v>21</v>
      </c>
      <c r="I31" s="14">
        <v>4</v>
      </c>
      <c r="J31" s="14">
        <v>1</v>
      </c>
      <c r="K31" s="14">
        <v>8</v>
      </c>
      <c r="L31" s="14">
        <v>3</v>
      </c>
      <c r="M31" s="14">
        <v>29</v>
      </c>
      <c r="N31" s="14">
        <v>22</v>
      </c>
      <c r="O31" s="14">
        <v>232</v>
      </c>
      <c r="P31" s="14">
        <v>134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x14ac:dyDescent="0.25">
      <c r="B32" s="166"/>
      <c r="D32" s="13" t="s">
        <v>23</v>
      </c>
      <c r="E32" s="14">
        <v>73</v>
      </c>
      <c r="F32" s="14">
        <v>25</v>
      </c>
      <c r="G32" s="14">
        <v>15</v>
      </c>
      <c r="H32" s="14">
        <v>8</v>
      </c>
      <c r="I32" s="14">
        <v>9</v>
      </c>
      <c r="J32" s="14">
        <v>1</v>
      </c>
      <c r="K32" s="14">
        <v>12</v>
      </c>
      <c r="L32" s="14">
        <v>6</v>
      </c>
      <c r="M32" s="14">
        <v>7</v>
      </c>
      <c r="N32" s="14">
        <v>6</v>
      </c>
      <c r="O32" s="14">
        <v>116</v>
      </c>
      <c r="P32" s="14">
        <v>46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5.75" thickBot="1" x14ac:dyDescent="0.3">
      <c r="B33" s="166"/>
      <c r="D33" s="13" t="s">
        <v>18</v>
      </c>
      <c r="E33" s="14">
        <v>6</v>
      </c>
      <c r="F33" s="14">
        <v>32</v>
      </c>
      <c r="G33" s="14"/>
      <c r="H33" s="14">
        <v>1</v>
      </c>
      <c r="I33" s="14"/>
      <c r="J33" s="14"/>
      <c r="K33" s="14"/>
      <c r="L33" s="14">
        <v>2</v>
      </c>
      <c r="M33" s="14">
        <v>1</v>
      </c>
      <c r="N33" s="14">
        <v>5</v>
      </c>
      <c r="O33" s="14">
        <v>7</v>
      </c>
      <c r="P33" s="14">
        <v>40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s="3" customFormat="1" ht="15.75" thickBot="1" x14ac:dyDescent="0.3">
      <c r="A34" s="157"/>
      <c r="B34" s="164"/>
      <c r="C34" s="11" t="s">
        <v>29</v>
      </c>
      <c r="D34" s="12"/>
      <c r="E34" s="2">
        <v>188</v>
      </c>
      <c r="F34" s="2">
        <v>72</v>
      </c>
      <c r="G34" s="2">
        <v>40</v>
      </c>
      <c r="H34" s="2">
        <v>40</v>
      </c>
      <c r="I34" s="2">
        <v>10</v>
      </c>
      <c r="J34" s="2">
        <v>2</v>
      </c>
      <c r="K34" s="2">
        <v>33</v>
      </c>
      <c r="L34" s="2">
        <v>21</v>
      </c>
      <c r="M34" s="2">
        <v>40</v>
      </c>
      <c r="N34" s="2">
        <v>21</v>
      </c>
      <c r="O34" s="2">
        <v>311</v>
      </c>
      <c r="P34" s="2">
        <v>156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x14ac:dyDescent="0.25">
      <c r="B35" s="166"/>
      <c r="D35" s="13" t="s">
        <v>30</v>
      </c>
      <c r="E35" s="14">
        <v>10</v>
      </c>
      <c r="F35" s="14">
        <v>2</v>
      </c>
      <c r="G35" s="14">
        <v>9</v>
      </c>
      <c r="H35" s="14">
        <v>6</v>
      </c>
      <c r="I35" s="14"/>
      <c r="J35" s="14">
        <v>1</v>
      </c>
      <c r="K35" s="14">
        <v>14</v>
      </c>
      <c r="L35" s="14">
        <v>10</v>
      </c>
      <c r="M35" s="14">
        <v>7</v>
      </c>
      <c r="N35" s="14">
        <v>5</v>
      </c>
      <c r="O35" s="14">
        <v>40</v>
      </c>
      <c r="P35" s="14">
        <v>24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x14ac:dyDescent="0.25">
      <c r="B36" s="166"/>
      <c r="D36" s="13" t="s">
        <v>23</v>
      </c>
      <c r="E36" s="14">
        <v>86</v>
      </c>
      <c r="F36" s="14">
        <v>26</v>
      </c>
      <c r="G36" s="14">
        <v>10</v>
      </c>
      <c r="H36" s="14">
        <v>18</v>
      </c>
      <c r="I36" s="14">
        <v>6</v>
      </c>
      <c r="J36" s="14"/>
      <c r="K36" s="14">
        <v>16</v>
      </c>
      <c r="L36" s="14">
        <v>9</v>
      </c>
      <c r="M36" s="14">
        <v>28</v>
      </c>
      <c r="N36" s="14">
        <v>10</v>
      </c>
      <c r="O36" s="14">
        <v>146</v>
      </c>
      <c r="P36" s="14">
        <v>63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x14ac:dyDescent="0.25">
      <c r="B37" s="166"/>
      <c r="D37" s="13" t="s">
        <v>31</v>
      </c>
      <c r="E37" s="14">
        <v>23</v>
      </c>
      <c r="F37" s="14">
        <v>34</v>
      </c>
      <c r="G37" s="14">
        <v>5</v>
      </c>
      <c r="H37" s="14">
        <v>13</v>
      </c>
      <c r="I37" s="14">
        <v>2</v>
      </c>
      <c r="J37" s="14">
        <v>1</v>
      </c>
      <c r="K37" s="14">
        <v>1</v>
      </c>
      <c r="L37" s="14">
        <v>2</v>
      </c>
      <c r="M37" s="14">
        <v>2</v>
      </c>
      <c r="N37" s="14">
        <v>5</v>
      </c>
      <c r="O37" s="14">
        <v>33</v>
      </c>
      <c r="P37" s="14">
        <v>55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5.75" thickBot="1" x14ac:dyDescent="0.3">
      <c r="B38" s="166"/>
      <c r="D38" s="13" t="s">
        <v>65</v>
      </c>
      <c r="E38" s="14">
        <v>69</v>
      </c>
      <c r="F38" s="14">
        <v>10</v>
      </c>
      <c r="G38" s="14">
        <v>16</v>
      </c>
      <c r="H38" s="14">
        <v>3</v>
      </c>
      <c r="I38" s="14">
        <v>2</v>
      </c>
      <c r="J38" s="14"/>
      <c r="K38" s="14">
        <v>2</v>
      </c>
      <c r="L38" s="14"/>
      <c r="M38" s="14">
        <v>3</v>
      </c>
      <c r="N38" s="14">
        <v>1</v>
      </c>
      <c r="O38" s="14">
        <v>92</v>
      </c>
      <c r="P38" s="14">
        <v>14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s="3" customFormat="1" ht="15.75" thickBot="1" x14ac:dyDescent="0.3">
      <c r="A39" s="157"/>
      <c r="B39" s="164"/>
      <c r="C39" s="11" t="s">
        <v>32</v>
      </c>
      <c r="D39" s="12"/>
      <c r="E39" s="2">
        <v>1991</v>
      </c>
      <c r="F39" s="2">
        <v>1514</v>
      </c>
      <c r="G39" s="2">
        <v>235</v>
      </c>
      <c r="H39" s="2">
        <v>184</v>
      </c>
      <c r="I39" s="2">
        <v>48</v>
      </c>
      <c r="J39" s="2">
        <v>18</v>
      </c>
      <c r="K39" s="2">
        <v>124</v>
      </c>
      <c r="L39" s="2">
        <v>121</v>
      </c>
      <c r="M39" s="2">
        <v>175</v>
      </c>
      <c r="N39" s="2">
        <v>186</v>
      </c>
      <c r="O39" s="2">
        <v>2573</v>
      </c>
      <c r="P39" s="2">
        <v>2023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x14ac:dyDescent="0.25">
      <c r="B40" s="166"/>
      <c r="D40" s="13" t="s">
        <v>33</v>
      </c>
      <c r="E40" s="14">
        <v>182</v>
      </c>
      <c r="F40" s="14">
        <v>107</v>
      </c>
      <c r="G40" s="14">
        <v>6</v>
      </c>
      <c r="H40" s="14">
        <v>5</v>
      </c>
      <c r="I40" s="14">
        <v>5</v>
      </c>
      <c r="J40" s="14">
        <v>5</v>
      </c>
      <c r="K40" s="14">
        <v>8</v>
      </c>
      <c r="L40" s="14">
        <v>2</v>
      </c>
      <c r="M40" s="14">
        <v>24</v>
      </c>
      <c r="N40" s="14">
        <v>20</v>
      </c>
      <c r="O40" s="14">
        <v>225</v>
      </c>
      <c r="P40" s="14">
        <v>139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x14ac:dyDescent="0.25">
      <c r="B41" s="166"/>
      <c r="D41" s="13" t="s">
        <v>34</v>
      </c>
      <c r="E41" s="14">
        <v>1080</v>
      </c>
      <c r="F41" s="14">
        <v>622</v>
      </c>
      <c r="G41" s="14">
        <v>168</v>
      </c>
      <c r="H41" s="14">
        <v>98</v>
      </c>
      <c r="I41" s="14">
        <v>30</v>
      </c>
      <c r="J41" s="14">
        <v>8</v>
      </c>
      <c r="K41" s="14">
        <v>80</v>
      </c>
      <c r="L41" s="14">
        <v>69</v>
      </c>
      <c r="M41" s="14">
        <v>114</v>
      </c>
      <c r="N41" s="14">
        <v>111</v>
      </c>
      <c r="O41" s="14">
        <v>1472</v>
      </c>
      <c r="P41" s="14">
        <v>908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x14ac:dyDescent="0.25">
      <c r="B42" s="167"/>
      <c r="D42" s="13" t="s">
        <v>35</v>
      </c>
      <c r="E42" s="4">
        <v>118</v>
      </c>
      <c r="F42" s="4">
        <v>117</v>
      </c>
      <c r="G42" s="4">
        <v>6</v>
      </c>
      <c r="H42" s="4">
        <v>8</v>
      </c>
      <c r="I42" s="4">
        <v>1</v>
      </c>
      <c r="J42" s="4">
        <v>1</v>
      </c>
      <c r="K42" s="4">
        <v>2</v>
      </c>
      <c r="L42" s="4">
        <v>5</v>
      </c>
      <c r="M42" s="4">
        <v>3</v>
      </c>
      <c r="N42" s="4">
        <v>2</v>
      </c>
      <c r="O42" s="4">
        <v>130</v>
      </c>
      <c r="P42" s="4">
        <v>133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x14ac:dyDescent="0.25">
      <c r="B43" s="166"/>
      <c r="D43" s="13" t="s">
        <v>36</v>
      </c>
      <c r="E43" s="14">
        <v>213</v>
      </c>
      <c r="F43" s="14">
        <v>565</v>
      </c>
      <c r="G43" s="14">
        <v>8</v>
      </c>
      <c r="H43" s="14">
        <v>55</v>
      </c>
      <c r="I43" s="14">
        <v>2</v>
      </c>
      <c r="J43" s="14">
        <v>4</v>
      </c>
      <c r="K43" s="14">
        <v>15</v>
      </c>
      <c r="L43" s="14">
        <v>38</v>
      </c>
      <c r="M43" s="14">
        <v>9</v>
      </c>
      <c r="N43" s="14">
        <v>50</v>
      </c>
      <c r="O43" s="14">
        <v>247</v>
      </c>
      <c r="P43" s="14">
        <v>712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5.75" thickBot="1" x14ac:dyDescent="0.3">
      <c r="B44" s="168"/>
      <c r="C44" s="15"/>
      <c r="D44" s="16" t="s">
        <v>37</v>
      </c>
      <c r="E44" s="17">
        <v>398</v>
      </c>
      <c r="F44" s="17">
        <v>103</v>
      </c>
      <c r="G44" s="17">
        <v>47</v>
      </c>
      <c r="H44" s="17">
        <v>18</v>
      </c>
      <c r="I44" s="17">
        <v>10</v>
      </c>
      <c r="J44" s="17"/>
      <c r="K44" s="17">
        <v>19</v>
      </c>
      <c r="L44" s="17">
        <v>7</v>
      </c>
      <c r="M44" s="17">
        <v>25</v>
      </c>
      <c r="N44" s="17">
        <v>3</v>
      </c>
      <c r="O44" s="17">
        <v>499</v>
      </c>
      <c r="P44" s="17">
        <v>131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x14ac:dyDescent="0.25">
      <c r="B45" s="16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39" x14ac:dyDescent="0.25">
      <c r="B46" s="16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53" spans="4:16" x14ac:dyDescent="0.2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4:16" x14ac:dyDescent="0.2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4:16" x14ac:dyDescent="0.2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</sheetData>
  <mergeCells count="6">
    <mergeCell ref="O7:P7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opLeftCell="B1" workbookViewId="0">
      <selection activeCell="N37" sqref="N37"/>
    </sheetView>
  </sheetViews>
  <sheetFormatPr baseColWidth="10" defaultRowHeight="12.75" x14ac:dyDescent="0.2"/>
  <cols>
    <col min="1" max="3" width="11.42578125" style="7"/>
    <col min="4" max="4" width="3.140625" style="7" customWidth="1"/>
    <col min="5" max="5" width="39.7109375" style="7" customWidth="1"/>
    <col min="6" max="9" width="10.7109375" style="85" customWidth="1"/>
    <col min="10" max="13" width="11.42578125" style="7"/>
    <col min="14" max="14" width="44.28515625" style="7" customWidth="1"/>
    <col min="15" max="16384" width="11.42578125" style="7"/>
  </cols>
  <sheetData>
    <row r="1" spans="2:5" ht="15.75" x14ac:dyDescent="0.25">
      <c r="B1" s="122" t="s">
        <v>1054</v>
      </c>
    </row>
    <row r="2" spans="2:5" ht="15.75" x14ac:dyDescent="0.25">
      <c r="B2" s="122" t="s">
        <v>1099</v>
      </c>
    </row>
    <row r="3" spans="2:5" ht="15.75" x14ac:dyDescent="0.25">
      <c r="B3" s="122" t="s">
        <v>1100</v>
      </c>
    </row>
    <row r="4" spans="2:5" ht="15" x14ac:dyDescent="0.25">
      <c r="B4" s="3"/>
    </row>
    <row r="6" spans="2:5" x14ac:dyDescent="0.2">
      <c r="E6" s="29"/>
    </row>
    <row r="7" spans="2:5" x14ac:dyDescent="0.2">
      <c r="E7" s="29"/>
    </row>
    <row r="8" spans="2:5" x14ac:dyDescent="0.2">
      <c r="E8" s="29"/>
    </row>
    <row r="9" spans="2:5" x14ac:dyDescent="0.2">
      <c r="E9" s="29"/>
    </row>
    <row r="10" spans="2:5" x14ac:dyDescent="0.2">
      <c r="E10" s="29"/>
    </row>
    <row r="11" spans="2:5" x14ac:dyDescent="0.2">
      <c r="E11" s="29"/>
    </row>
  </sheetData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>
      <selection activeCell="B20" sqref="B20:E20"/>
    </sheetView>
  </sheetViews>
  <sheetFormatPr baseColWidth="10" defaultRowHeight="12.75" x14ac:dyDescent="0.2"/>
  <cols>
    <col min="1" max="1" width="11.42578125" style="7" customWidth="1"/>
    <col min="2" max="2" width="2.85546875" style="7" customWidth="1"/>
    <col min="3" max="3" width="7.5703125" style="7" customWidth="1"/>
    <col min="4" max="21" width="5.7109375" style="84" customWidth="1"/>
    <col min="22" max="16384" width="11.42578125" style="7"/>
  </cols>
  <sheetData>
    <row r="1" spans="1:22" ht="15.75" x14ac:dyDescent="0.25">
      <c r="A1" s="142" t="s">
        <v>1054</v>
      </c>
      <c r="B1" s="21"/>
    </row>
    <row r="2" spans="1:22" ht="15.75" x14ac:dyDescent="0.25">
      <c r="A2" s="142" t="s">
        <v>1099</v>
      </c>
      <c r="B2" s="21"/>
    </row>
    <row r="3" spans="1:22" ht="15.75" x14ac:dyDescent="0.25">
      <c r="A3" s="142" t="s">
        <v>1102</v>
      </c>
    </row>
    <row r="7" spans="1:22" s="42" customFormat="1" x14ac:dyDescent="0.2"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2" s="42" customFormat="1" ht="15.75" customHeight="1" thickBot="1" x14ac:dyDescent="0.25">
      <c r="C8" s="133"/>
      <c r="D8" s="452" t="s">
        <v>597</v>
      </c>
      <c r="E8" s="452"/>
      <c r="F8" s="452"/>
      <c r="G8" s="452"/>
      <c r="H8" s="452"/>
      <c r="I8" s="452"/>
      <c r="J8" s="452"/>
      <c r="K8" s="452"/>
      <c r="L8" s="452" t="s">
        <v>598</v>
      </c>
      <c r="M8" s="452"/>
      <c r="N8" s="452"/>
      <c r="O8" s="452"/>
      <c r="P8" s="452"/>
      <c r="Q8" s="452"/>
      <c r="R8" s="452"/>
      <c r="S8" s="452"/>
      <c r="T8" s="452"/>
      <c r="U8" s="452"/>
    </row>
    <row r="9" spans="1:22" s="88" customFormat="1" ht="15" x14ac:dyDescent="0.25">
      <c r="C9" s="301"/>
      <c r="D9" s="453" t="s">
        <v>549</v>
      </c>
      <c r="E9" s="453"/>
      <c r="F9" s="453" t="s">
        <v>551</v>
      </c>
      <c r="G9" s="453"/>
      <c r="H9" s="453" t="s">
        <v>553</v>
      </c>
      <c r="I9" s="453"/>
      <c r="J9" s="453" t="s">
        <v>555</v>
      </c>
      <c r="K9" s="453"/>
      <c r="L9" s="454">
        <v>1</v>
      </c>
      <c r="M9" s="455"/>
      <c r="N9" s="455">
        <v>2</v>
      </c>
      <c r="O9" s="455"/>
      <c r="P9" s="455">
        <v>3</v>
      </c>
      <c r="Q9" s="455"/>
      <c r="R9" s="453" t="s">
        <v>586</v>
      </c>
      <c r="S9" s="453"/>
      <c r="T9" s="453" t="s">
        <v>593</v>
      </c>
      <c r="U9" s="453"/>
    </row>
    <row r="10" spans="1:22" s="42" customFormat="1" ht="15.75" thickBot="1" x14ac:dyDescent="0.25">
      <c r="C10" s="302"/>
      <c r="D10" s="303" t="s">
        <v>51</v>
      </c>
      <c r="E10" s="303" t="s">
        <v>52</v>
      </c>
      <c r="F10" s="303" t="s">
        <v>51</v>
      </c>
      <c r="G10" s="303" t="s">
        <v>52</v>
      </c>
      <c r="H10" s="303" t="s">
        <v>51</v>
      </c>
      <c r="I10" s="303" t="s">
        <v>52</v>
      </c>
      <c r="J10" s="303" t="s">
        <v>51</v>
      </c>
      <c r="K10" s="303" t="s">
        <v>52</v>
      </c>
      <c r="L10" s="304" t="s">
        <v>51</v>
      </c>
      <c r="M10" s="303" t="s">
        <v>52</v>
      </c>
      <c r="N10" s="303" t="s">
        <v>51</v>
      </c>
      <c r="O10" s="303" t="s">
        <v>52</v>
      </c>
      <c r="P10" s="303" t="s">
        <v>51</v>
      </c>
      <c r="Q10" s="303" t="s">
        <v>52</v>
      </c>
      <c r="R10" s="303" t="s">
        <v>51</v>
      </c>
      <c r="S10" s="303" t="s">
        <v>52</v>
      </c>
      <c r="T10" s="303" t="s">
        <v>51</v>
      </c>
      <c r="U10" s="303" t="s">
        <v>52</v>
      </c>
      <c r="V10" s="43"/>
    </row>
    <row r="11" spans="1:22" s="42" customFormat="1" x14ac:dyDescent="0.2">
      <c r="C11" s="42" t="s">
        <v>46</v>
      </c>
      <c r="D11" s="305"/>
      <c r="E11" s="306"/>
      <c r="F11" s="306"/>
      <c r="G11" s="306"/>
      <c r="H11" s="306"/>
      <c r="I11" s="306"/>
      <c r="J11" s="306"/>
      <c r="K11" s="306">
        <v>0.10090817356205853</v>
      </c>
      <c r="L11" s="307"/>
      <c r="M11" s="306"/>
      <c r="N11" s="306"/>
      <c r="O11" s="306"/>
      <c r="P11" s="306">
        <v>0.10090817356205853</v>
      </c>
      <c r="Q11" s="306">
        <v>0.10090817356205853</v>
      </c>
      <c r="R11" s="306"/>
      <c r="S11" s="306"/>
      <c r="T11" s="306"/>
      <c r="U11" s="306"/>
      <c r="V11" s="90"/>
    </row>
    <row r="12" spans="1:22" s="42" customFormat="1" x14ac:dyDescent="0.2">
      <c r="C12" s="42" t="s">
        <v>530</v>
      </c>
      <c r="D12" s="305"/>
      <c r="E12" s="306"/>
      <c r="F12" s="306"/>
      <c r="G12" s="306"/>
      <c r="H12" s="306">
        <v>0.10090817356205853</v>
      </c>
      <c r="I12" s="306">
        <v>0.10090817356205853</v>
      </c>
      <c r="J12" s="306">
        <v>0.10090817356205853</v>
      </c>
      <c r="K12" s="306">
        <v>0.10090817356205853</v>
      </c>
      <c r="L12" s="307"/>
      <c r="M12" s="306">
        <v>0.10090817356205853</v>
      </c>
      <c r="N12" s="306">
        <v>0.10090817356205853</v>
      </c>
      <c r="O12" s="306"/>
      <c r="P12" s="306">
        <v>0.10090817356205853</v>
      </c>
      <c r="Q12" s="306">
        <v>0.40363269424823411</v>
      </c>
      <c r="R12" s="306"/>
      <c r="S12" s="306">
        <v>0.10090817356205853</v>
      </c>
      <c r="T12" s="306">
        <v>0.10090817356205853</v>
      </c>
      <c r="U12" s="306"/>
      <c r="V12" s="90"/>
    </row>
    <row r="13" spans="1:22" s="42" customFormat="1" x14ac:dyDescent="0.2">
      <c r="C13" s="42" t="s">
        <v>531</v>
      </c>
      <c r="D13" s="305"/>
      <c r="E13" s="306"/>
      <c r="F13" s="306">
        <v>0.20181634712411706</v>
      </c>
      <c r="G13" s="306"/>
      <c r="H13" s="306">
        <v>0.10090817356205853</v>
      </c>
      <c r="I13" s="306"/>
      <c r="J13" s="306">
        <v>1.0090817356205852</v>
      </c>
      <c r="K13" s="306">
        <v>0.40363269424823411</v>
      </c>
      <c r="L13" s="307">
        <v>0.40363269424823411</v>
      </c>
      <c r="M13" s="306">
        <v>0.30272452068617556</v>
      </c>
      <c r="N13" s="306">
        <v>0.40363269424823411</v>
      </c>
      <c r="O13" s="306">
        <v>0.30272452068617556</v>
      </c>
      <c r="P13" s="306">
        <v>0.20181634712411706</v>
      </c>
      <c r="Q13" s="306">
        <v>0.90817356205852673</v>
      </c>
      <c r="R13" s="306">
        <v>0.10090817356205853</v>
      </c>
      <c r="S13" s="306">
        <v>0.10090817356205853</v>
      </c>
      <c r="T13" s="306">
        <v>0.20181634712411706</v>
      </c>
      <c r="U13" s="306">
        <v>0.10090817356205853</v>
      </c>
      <c r="V13" s="90"/>
    </row>
    <row r="14" spans="1:22" s="42" customFormat="1" x14ac:dyDescent="0.2">
      <c r="C14" s="42" t="s">
        <v>532</v>
      </c>
      <c r="D14" s="305"/>
      <c r="E14" s="306"/>
      <c r="F14" s="306">
        <v>0.20181634712411706</v>
      </c>
      <c r="G14" s="306">
        <v>0.10090817356205853</v>
      </c>
      <c r="H14" s="306">
        <v>0.30272452068617556</v>
      </c>
      <c r="I14" s="306">
        <v>0.10090817356205853</v>
      </c>
      <c r="J14" s="306">
        <v>1.2108980827447022</v>
      </c>
      <c r="K14" s="306">
        <v>0.50454086781029261</v>
      </c>
      <c r="L14" s="307">
        <v>0.50454086781029261</v>
      </c>
      <c r="M14" s="306">
        <v>0.30272452068617556</v>
      </c>
      <c r="N14" s="306">
        <v>0.60544904137235112</v>
      </c>
      <c r="O14" s="306">
        <v>0.80726538849646823</v>
      </c>
      <c r="P14" s="306">
        <v>0.30272452068617556</v>
      </c>
      <c r="Q14" s="306">
        <v>1.311806256306761</v>
      </c>
      <c r="R14" s="306">
        <v>0.50454086781029261</v>
      </c>
      <c r="S14" s="306">
        <v>0.60544904137235112</v>
      </c>
      <c r="T14" s="306">
        <v>0.10090817356205853</v>
      </c>
      <c r="U14" s="306">
        <v>1.0090817356205852</v>
      </c>
      <c r="V14" s="90"/>
    </row>
    <row r="15" spans="1:22" s="42" customFormat="1" x14ac:dyDescent="0.2">
      <c r="C15" s="42" t="s">
        <v>533</v>
      </c>
      <c r="D15" s="305">
        <v>0.20181634712411706</v>
      </c>
      <c r="E15" s="306">
        <v>0.10090817356205853</v>
      </c>
      <c r="F15" s="306">
        <v>0.60544904137235112</v>
      </c>
      <c r="G15" s="306">
        <v>0.30272452068617556</v>
      </c>
      <c r="H15" s="306">
        <v>1.917255297679112</v>
      </c>
      <c r="I15" s="306">
        <v>0.50454086781029261</v>
      </c>
      <c r="J15" s="306">
        <v>2.2199798183652875</v>
      </c>
      <c r="K15" s="306">
        <v>0.70635721493440973</v>
      </c>
      <c r="L15" s="307">
        <v>0.60544904137235112</v>
      </c>
      <c r="M15" s="306">
        <v>0.90817356205852673</v>
      </c>
      <c r="N15" s="306">
        <v>1.1099899091826437</v>
      </c>
      <c r="O15" s="306">
        <v>1.2108980827447022</v>
      </c>
      <c r="P15" s="306">
        <v>1.311806256306761</v>
      </c>
      <c r="Q15" s="306">
        <v>2.9263370332996974</v>
      </c>
      <c r="R15" s="306">
        <v>0.70635721493440973</v>
      </c>
      <c r="S15" s="306">
        <v>1.6145307769929365</v>
      </c>
      <c r="T15" s="306">
        <v>0.80726538849646823</v>
      </c>
      <c r="U15" s="306">
        <v>0.90817356205852673</v>
      </c>
      <c r="V15" s="90"/>
    </row>
    <row r="16" spans="1:22" s="42" customFormat="1" x14ac:dyDescent="0.2">
      <c r="C16" s="42" t="s">
        <v>534</v>
      </c>
      <c r="D16" s="305">
        <v>0.20181634712411706</v>
      </c>
      <c r="E16" s="306">
        <v>0.60544904137235112</v>
      </c>
      <c r="F16" s="306">
        <v>1.6145307769929365</v>
      </c>
      <c r="G16" s="306">
        <v>0.40363269424823411</v>
      </c>
      <c r="H16" s="306">
        <v>4.9445005045408674</v>
      </c>
      <c r="I16" s="306">
        <v>1.0090817356205852</v>
      </c>
      <c r="J16" s="306">
        <v>1.6145307769929365</v>
      </c>
      <c r="K16" s="306">
        <v>0.70635721493440973</v>
      </c>
      <c r="L16" s="307">
        <v>1.1099899091826437</v>
      </c>
      <c r="M16" s="306">
        <v>1.1099899091826437</v>
      </c>
      <c r="N16" s="306">
        <v>0.50454086781029261</v>
      </c>
      <c r="O16" s="306">
        <v>1.917255297679112</v>
      </c>
      <c r="P16" s="306">
        <v>1.8163471241170535</v>
      </c>
      <c r="Q16" s="306">
        <v>3.7336024217961654</v>
      </c>
      <c r="R16" s="306">
        <v>1.0090817356205852</v>
      </c>
      <c r="S16" s="306">
        <v>3.0272452068617559</v>
      </c>
      <c r="T16" s="306">
        <v>0.30272452068617556</v>
      </c>
      <c r="U16" s="306">
        <v>0.60544904137235112</v>
      </c>
      <c r="V16" s="90"/>
    </row>
    <row r="17" spans="2:22" s="42" customFormat="1" ht="13.5" thickBot="1" x14ac:dyDescent="0.25">
      <c r="C17" s="42" t="s">
        <v>599</v>
      </c>
      <c r="D17" s="305">
        <v>0.60544904137235112</v>
      </c>
      <c r="E17" s="306">
        <v>0.30272452068617556</v>
      </c>
      <c r="F17" s="306">
        <v>3.6326942482341069</v>
      </c>
      <c r="G17" s="306">
        <v>0.90817356205852673</v>
      </c>
      <c r="H17" s="306">
        <v>10.696266397578205</v>
      </c>
      <c r="I17" s="306">
        <v>2.2199798183652875</v>
      </c>
      <c r="J17" s="306">
        <v>1.4127144298688195</v>
      </c>
      <c r="K17" s="306">
        <v>0.40363269424823411</v>
      </c>
      <c r="L17" s="307">
        <v>1.2108980827447022</v>
      </c>
      <c r="M17" s="306">
        <v>0.80726538849646823</v>
      </c>
      <c r="N17" s="306">
        <v>0.70635721493440973</v>
      </c>
      <c r="O17" s="306">
        <v>1.1099899091826437</v>
      </c>
      <c r="P17" s="306">
        <v>4.5408678102926334</v>
      </c>
      <c r="Q17" s="306">
        <v>7.6690211907164478</v>
      </c>
      <c r="R17" s="306">
        <v>1.1099899091826437</v>
      </c>
      <c r="S17" s="306">
        <v>1.8163471241170535</v>
      </c>
      <c r="T17" s="306">
        <v>0.40363269424823411</v>
      </c>
      <c r="U17" s="306">
        <v>0.70635721493440973</v>
      </c>
      <c r="V17" s="90"/>
    </row>
    <row r="18" spans="2:22" s="88" customFormat="1" ht="13.5" thickBot="1" x14ac:dyDescent="0.25">
      <c r="B18" s="44" t="s">
        <v>766</v>
      </c>
      <c r="C18" s="44"/>
      <c r="D18" s="308">
        <v>1.0090817356205852</v>
      </c>
      <c r="E18" s="309">
        <v>1.0090817356205852</v>
      </c>
      <c r="F18" s="309">
        <v>6.2563067608476288</v>
      </c>
      <c r="G18" s="309">
        <v>1.715438950554995</v>
      </c>
      <c r="H18" s="309">
        <v>18.062563067608476</v>
      </c>
      <c r="I18" s="309">
        <v>3.9354187689202824</v>
      </c>
      <c r="J18" s="309">
        <v>7.5681130171543893</v>
      </c>
      <c r="K18" s="309">
        <v>2.9263370332996974</v>
      </c>
      <c r="L18" s="310">
        <v>3.8345105953582239</v>
      </c>
      <c r="M18" s="309">
        <v>3.5317860746720484</v>
      </c>
      <c r="N18" s="309">
        <v>3.4308779011099899</v>
      </c>
      <c r="O18" s="309">
        <v>5.3481331987891023</v>
      </c>
      <c r="P18" s="309">
        <v>8.3753784056508582</v>
      </c>
      <c r="Q18" s="309">
        <v>17.053481331987889</v>
      </c>
      <c r="R18" s="309">
        <v>3.4308779011099899</v>
      </c>
      <c r="S18" s="309">
        <v>7.2653884964682138</v>
      </c>
      <c r="T18" s="309">
        <v>1.917255297679112</v>
      </c>
      <c r="U18" s="309">
        <v>3.3299697275479314</v>
      </c>
      <c r="V18" s="187"/>
    </row>
    <row r="19" spans="2:22" s="42" customFormat="1" x14ac:dyDescent="0.2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2" s="42" customFormat="1" x14ac:dyDescent="0.2">
      <c r="B20" s="42" t="s">
        <v>1105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2" s="42" customFormat="1" x14ac:dyDescent="0.2"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</sheetData>
  <mergeCells count="11">
    <mergeCell ref="D8:K8"/>
    <mergeCell ref="L8:U8"/>
    <mergeCell ref="D9:E9"/>
    <mergeCell ref="F9:G9"/>
    <mergeCell ref="H9:I9"/>
    <mergeCell ref="J9:K9"/>
    <mergeCell ref="L9:M9"/>
    <mergeCell ref="N9:O9"/>
    <mergeCell ref="P9:Q9"/>
    <mergeCell ref="R9:S9"/>
    <mergeCell ref="T9:U9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showGridLines="0" workbookViewId="0">
      <selection activeCell="Z16" sqref="Z16"/>
    </sheetView>
  </sheetViews>
  <sheetFormatPr baseColWidth="10" defaultRowHeight="12.75" x14ac:dyDescent="0.2"/>
  <cols>
    <col min="1" max="1" width="11.42578125" style="7" customWidth="1"/>
    <col min="2" max="2" width="2.85546875" style="7" customWidth="1"/>
    <col min="3" max="3" width="7.5703125" style="7" customWidth="1"/>
    <col min="4" max="21" width="5.7109375" style="84" customWidth="1"/>
    <col min="22" max="16384" width="11.42578125" style="7"/>
  </cols>
  <sheetData>
    <row r="1" spans="1:2" ht="15.75" x14ac:dyDescent="0.25">
      <c r="A1" s="142" t="s">
        <v>1054</v>
      </c>
      <c r="B1" s="21"/>
    </row>
    <row r="2" spans="1:2" ht="15.75" x14ac:dyDescent="0.25">
      <c r="A2" s="142" t="s">
        <v>1099</v>
      </c>
      <c r="B2" s="21"/>
    </row>
    <row r="3" spans="1:2" ht="15.75" x14ac:dyDescent="0.25">
      <c r="A3" s="142" t="s">
        <v>1102</v>
      </c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opLeftCell="A22" workbookViewId="0">
      <selection activeCell="C47" sqref="C47"/>
    </sheetView>
  </sheetViews>
  <sheetFormatPr baseColWidth="10" defaultRowHeight="15" x14ac:dyDescent="0.25"/>
  <cols>
    <col min="1" max="1" width="11.42578125" style="51"/>
    <col min="2" max="2" width="5" style="51" customWidth="1"/>
    <col min="3" max="3" width="53.5703125" style="6" customWidth="1"/>
    <col min="4" max="11" width="8.7109375" style="84" customWidth="1"/>
    <col min="12" max="17" width="8.42578125" style="84" customWidth="1"/>
    <col min="18" max="16384" width="11.42578125" style="51"/>
  </cols>
  <sheetData>
    <row r="1" spans="1:18" ht="15.75" x14ac:dyDescent="0.25">
      <c r="A1" s="122" t="s">
        <v>1049</v>
      </c>
    </row>
    <row r="2" spans="1:18" ht="15.75" x14ac:dyDescent="0.25">
      <c r="A2" s="122" t="s">
        <v>1103</v>
      </c>
      <c r="B2" s="88"/>
    </row>
    <row r="3" spans="1:18" ht="15.75" x14ac:dyDescent="0.25">
      <c r="A3" s="122" t="s">
        <v>1104</v>
      </c>
      <c r="B3" s="88"/>
    </row>
    <row r="4" spans="1:18" x14ac:dyDescent="0.25">
      <c r="A4" s="88"/>
      <c r="B4" s="88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8" x14ac:dyDescent="0.25">
      <c r="A5" s="88"/>
      <c r="B5" s="88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</row>
    <row r="6" spans="1:18" x14ac:dyDescent="0.25">
      <c r="A6" s="88"/>
      <c r="B6" s="88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8" ht="15.75" thickBot="1" x14ac:dyDescent="0.3">
      <c r="A7" s="88"/>
      <c r="B7" s="88"/>
    </row>
    <row r="8" spans="1:18" x14ac:dyDescent="0.25">
      <c r="A8" s="88"/>
      <c r="B8" s="88"/>
      <c r="D8" s="415" t="s">
        <v>67</v>
      </c>
      <c r="E8" s="415"/>
      <c r="F8" s="415" t="s">
        <v>70</v>
      </c>
      <c r="G8" s="415"/>
      <c r="H8" s="415" t="s">
        <v>69</v>
      </c>
      <c r="I8" s="415"/>
      <c r="J8" s="415" t="s">
        <v>68</v>
      </c>
      <c r="K8" s="415"/>
      <c r="L8" s="415" t="s">
        <v>767</v>
      </c>
      <c r="M8" s="415"/>
      <c r="N8" s="415" t="s">
        <v>511</v>
      </c>
      <c r="O8" s="415"/>
      <c r="P8" s="415" t="s">
        <v>529</v>
      </c>
      <c r="Q8" s="415"/>
    </row>
    <row r="9" spans="1:18" ht="15.75" thickBot="1" x14ac:dyDescent="0.3">
      <c r="A9" s="88"/>
      <c r="B9" s="88"/>
      <c r="C9" s="311"/>
      <c r="D9" s="152" t="s">
        <v>51</v>
      </c>
      <c r="E9" s="152" t="s">
        <v>52</v>
      </c>
      <c r="F9" s="152" t="s">
        <v>51</v>
      </c>
      <c r="G9" s="152" t="s">
        <v>52</v>
      </c>
      <c r="H9" s="152" t="s">
        <v>51</v>
      </c>
      <c r="I9" s="152" t="s">
        <v>52</v>
      </c>
      <c r="J9" s="152" t="s">
        <v>51</v>
      </c>
      <c r="K9" s="152" t="s">
        <v>52</v>
      </c>
      <c r="L9" s="152" t="s">
        <v>51</v>
      </c>
      <c r="M9" s="152" t="s">
        <v>52</v>
      </c>
      <c r="N9" s="152" t="s">
        <v>51</v>
      </c>
      <c r="O9" s="152" t="s">
        <v>52</v>
      </c>
      <c r="P9" s="152" t="s">
        <v>51</v>
      </c>
      <c r="Q9" s="152" t="s">
        <v>52</v>
      </c>
    </row>
    <row r="10" spans="1:18" ht="15.75" thickBot="1" x14ac:dyDescent="0.3">
      <c r="B10" s="49" t="s">
        <v>8</v>
      </c>
      <c r="C10" s="312"/>
      <c r="D10" s="62">
        <v>57.4</v>
      </c>
      <c r="E10" s="62">
        <v>61.3</v>
      </c>
      <c r="F10" s="62">
        <v>8.1</v>
      </c>
      <c r="G10" s="62">
        <v>9.8000000000000007</v>
      </c>
      <c r="H10" s="62">
        <v>3.5</v>
      </c>
      <c r="I10" s="62">
        <v>3.2</v>
      </c>
      <c r="J10" s="62">
        <v>0.8</v>
      </c>
      <c r="K10" s="62">
        <v>1</v>
      </c>
      <c r="L10" s="62">
        <v>13.8</v>
      </c>
      <c r="M10" s="62">
        <v>13.5</v>
      </c>
      <c r="N10" s="62">
        <v>10.7</v>
      </c>
      <c r="O10" s="62">
        <v>7.8</v>
      </c>
      <c r="P10" s="62">
        <v>5.7</v>
      </c>
      <c r="Q10" s="62">
        <v>3.5</v>
      </c>
      <c r="R10" s="313"/>
    </row>
    <row r="11" spans="1:18" x14ac:dyDescent="0.25">
      <c r="B11" s="48"/>
      <c r="C11" s="314" t="s">
        <v>9</v>
      </c>
      <c r="D11" s="23">
        <v>57.6</v>
      </c>
      <c r="E11" s="23">
        <v>64.400000000000006</v>
      </c>
      <c r="F11" s="23">
        <v>8.5</v>
      </c>
      <c r="G11" s="23">
        <v>10</v>
      </c>
      <c r="H11" s="23">
        <v>4.5999999999999996</v>
      </c>
      <c r="I11" s="23">
        <v>3</v>
      </c>
      <c r="J11" s="23">
        <v>1</v>
      </c>
      <c r="K11" s="23">
        <v>1.8</v>
      </c>
      <c r="L11" s="23">
        <v>18</v>
      </c>
      <c r="M11" s="23">
        <v>13.4</v>
      </c>
      <c r="N11" s="23">
        <v>9.5</v>
      </c>
      <c r="O11" s="23">
        <v>6.8</v>
      </c>
      <c r="P11" s="23">
        <v>0.8</v>
      </c>
      <c r="Q11" s="23">
        <v>0.6</v>
      </c>
      <c r="R11" s="313"/>
    </row>
    <row r="12" spans="1:18" x14ac:dyDescent="0.25">
      <c r="B12" s="48"/>
      <c r="C12" s="314" t="s">
        <v>10</v>
      </c>
      <c r="D12" s="23">
        <v>61.8</v>
      </c>
      <c r="E12" s="23">
        <v>65.2</v>
      </c>
      <c r="F12" s="23">
        <v>12.6</v>
      </c>
      <c r="G12" s="23">
        <v>13</v>
      </c>
      <c r="H12" s="23">
        <v>3.3</v>
      </c>
      <c r="I12" s="23">
        <v>2.4</v>
      </c>
      <c r="J12" s="23">
        <v>0.9</v>
      </c>
      <c r="K12" s="23">
        <v>0.7</v>
      </c>
      <c r="L12" s="23">
        <v>12.1</v>
      </c>
      <c r="M12" s="23">
        <v>10.6</v>
      </c>
      <c r="N12" s="23">
        <v>3.7</v>
      </c>
      <c r="O12" s="23">
        <v>3.6</v>
      </c>
      <c r="P12" s="23">
        <v>5.6</v>
      </c>
      <c r="Q12" s="23">
        <v>4.4000000000000004</v>
      </c>
      <c r="R12" s="313"/>
    </row>
    <row r="13" spans="1:18" x14ac:dyDescent="0.25">
      <c r="B13" s="48"/>
      <c r="C13" s="314" t="s">
        <v>11</v>
      </c>
      <c r="D13" s="23">
        <v>69.3</v>
      </c>
      <c r="E13" s="23">
        <v>78.5</v>
      </c>
      <c r="F13" s="23">
        <v>10.1</v>
      </c>
      <c r="G13" s="23">
        <v>8.8000000000000007</v>
      </c>
      <c r="H13" s="23">
        <v>3.4</v>
      </c>
      <c r="I13" s="23">
        <v>0.9</v>
      </c>
      <c r="J13" s="23">
        <v>0.3</v>
      </c>
      <c r="K13" s="23">
        <v>0.2</v>
      </c>
      <c r="L13" s="23">
        <v>7.8</v>
      </c>
      <c r="M13" s="23">
        <v>5.4</v>
      </c>
      <c r="N13" s="23">
        <v>3.4</v>
      </c>
      <c r="O13" s="23">
        <v>3.2</v>
      </c>
      <c r="P13" s="23">
        <v>5.7</v>
      </c>
      <c r="Q13" s="23">
        <v>3</v>
      </c>
      <c r="R13" s="313"/>
    </row>
    <row r="14" spans="1:18" x14ac:dyDescent="0.25">
      <c r="B14" s="48"/>
      <c r="C14" s="314" t="s">
        <v>12</v>
      </c>
      <c r="D14" s="23">
        <v>73.900000000000006</v>
      </c>
      <c r="E14" s="23">
        <v>69.599999999999994</v>
      </c>
      <c r="F14" s="23">
        <v>9.3000000000000007</v>
      </c>
      <c r="G14" s="23">
        <v>11.8</v>
      </c>
      <c r="H14" s="23">
        <v>1.8</v>
      </c>
      <c r="I14" s="23">
        <v>0.6</v>
      </c>
      <c r="J14" s="23">
        <v>0.6</v>
      </c>
      <c r="K14" s="23">
        <v>0.6</v>
      </c>
      <c r="L14" s="23">
        <v>7.9</v>
      </c>
      <c r="M14" s="23">
        <v>7.6</v>
      </c>
      <c r="N14" s="23">
        <v>3.2</v>
      </c>
      <c r="O14" s="23">
        <v>7.7</v>
      </c>
      <c r="P14" s="23">
        <v>3.2</v>
      </c>
      <c r="Q14" s="23">
        <v>2.2000000000000002</v>
      </c>
      <c r="R14" s="313"/>
    </row>
    <row r="15" spans="1:18" x14ac:dyDescent="0.25">
      <c r="B15" s="48"/>
      <c r="C15" s="314" t="s">
        <v>13</v>
      </c>
      <c r="D15" s="23">
        <v>74.099999999999994</v>
      </c>
      <c r="E15" s="23">
        <v>78.599999999999994</v>
      </c>
      <c r="F15" s="23">
        <v>5.2</v>
      </c>
      <c r="G15" s="23">
        <v>1.6</v>
      </c>
      <c r="H15" s="23">
        <v>3.7</v>
      </c>
      <c r="I15" s="23">
        <v>3.8</v>
      </c>
      <c r="J15" s="23">
        <v>0.9</v>
      </c>
      <c r="K15" s="23">
        <v>1.1000000000000001</v>
      </c>
      <c r="L15" s="23">
        <v>9.6999999999999993</v>
      </c>
      <c r="M15" s="23">
        <v>8.6999999999999993</v>
      </c>
      <c r="N15" s="23">
        <v>4.9000000000000004</v>
      </c>
      <c r="O15" s="23">
        <v>4.3</v>
      </c>
      <c r="P15" s="23">
        <v>1.4</v>
      </c>
      <c r="Q15" s="23">
        <v>1.9</v>
      </c>
      <c r="R15" s="313"/>
    </row>
    <row r="16" spans="1:18" x14ac:dyDescent="0.25">
      <c r="B16" s="48"/>
      <c r="C16" s="314" t="s">
        <v>14</v>
      </c>
      <c r="D16" s="23">
        <v>72.7</v>
      </c>
      <c r="E16" s="23">
        <v>74.5</v>
      </c>
      <c r="F16" s="23">
        <v>5.7</v>
      </c>
      <c r="G16" s="23">
        <v>4.9000000000000004</v>
      </c>
      <c r="H16" s="23">
        <v>5.2</v>
      </c>
      <c r="I16" s="23">
        <v>5.9</v>
      </c>
      <c r="J16" s="23"/>
      <c r="K16" s="23"/>
      <c r="L16" s="23">
        <v>7</v>
      </c>
      <c r="M16" s="23">
        <v>7.8</v>
      </c>
      <c r="N16" s="23">
        <v>7.3</v>
      </c>
      <c r="O16" s="23">
        <v>6.9</v>
      </c>
      <c r="P16" s="23">
        <v>2.1</v>
      </c>
      <c r="Q16" s="23"/>
      <c r="R16" s="313"/>
    </row>
    <row r="17" spans="2:18" x14ac:dyDescent="0.25">
      <c r="B17" s="48"/>
      <c r="C17" s="314" t="s">
        <v>15</v>
      </c>
      <c r="D17" s="23">
        <v>49.5</v>
      </c>
      <c r="E17" s="23">
        <v>58.3</v>
      </c>
      <c r="F17" s="23">
        <v>9.4</v>
      </c>
      <c r="G17" s="23">
        <v>9.4</v>
      </c>
      <c r="H17" s="23">
        <v>2.9</v>
      </c>
      <c r="I17" s="23">
        <v>3.1</v>
      </c>
      <c r="J17" s="23">
        <v>0.9</v>
      </c>
      <c r="K17" s="23">
        <v>1.3</v>
      </c>
      <c r="L17" s="23">
        <v>12.4</v>
      </c>
      <c r="M17" s="23">
        <v>11.1</v>
      </c>
      <c r="N17" s="23">
        <v>9.3000000000000007</v>
      </c>
      <c r="O17" s="23">
        <v>7.8</v>
      </c>
      <c r="P17" s="23">
        <v>15.6</v>
      </c>
      <c r="Q17" s="23">
        <v>9.1999999999999993</v>
      </c>
      <c r="R17" s="313"/>
    </row>
    <row r="18" spans="2:18" x14ac:dyDescent="0.25">
      <c r="B18" s="48"/>
      <c r="C18" s="314" t="s">
        <v>16</v>
      </c>
      <c r="D18" s="23">
        <v>36.4</v>
      </c>
      <c r="E18" s="23">
        <v>38.299999999999997</v>
      </c>
      <c r="F18" s="23">
        <v>6.2</v>
      </c>
      <c r="G18" s="23">
        <v>5.0999999999999996</v>
      </c>
      <c r="H18" s="23">
        <v>3</v>
      </c>
      <c r="I18" s="23">
        <v>2.4</v>
      </c>
      <c r="J18" s="23">
        <v>1.1000000000000001</v>
      </c>
      <c r="K18" s="23">
        <v>0.7</v>
      </c>
      <c r="L18" s="23">
        <v>17.899999999999999</v>
      </c>
      <c r="M18" s="23">
        <v>14.9</v>
      </c>
      <c r="N18" s="23">
        <v>31.4</v>
      </c>
      <c r="O18" s="23">
        <v>34.9</v>
      </c>
      <c r="P18" s="23">
        <v>4</v>
      </c>
      <c r="Q18" s="23">
        <v>3.6</v>
      </c>
      <c r="R18" s="313"/>
    </row>
    <row r="19" spans="2:18" x14ac:dyDescent="0.25">
      <c r="B19" s="48"/>
      <c r="C19" s="314" t="s">
        <v>18</v>
      </c>
      <c r="D19" s="23">
        <v>56.6</v>
      </c>
      <c r="E19" s="23">
        <v>68.8</v>
      </c>
      <c r="F19" s="23">
        <v>15.1</v>
      </c>
      <c r="G19" s="23">
        <v>16</v>
      </c>
      <c r="H19" s="23">
        <v>3.8</v>
      </c>
      <c r="I19" s="23">
        <v>1.8</v>
      </c>
      <c r="J19" s="23">
        <v>3.8</v>
      </c>
      <c r="K19" s="23">
        <v>1.3</v>
      </c>
      <c r="L19" s="23">
        <v>11.3</v>
      </c>
      <c r="M19" s="23">
        <v>9.9</v>
      </c>
      <c r="N19" s="23">
        <v>3.8</v>
      </c>
      <c r="O19" s="23">
        <v>2</v>
      </c>
      <c r="P19" s="23">
        <v>5.7</v>
      </c>
      <c r="Q19" s="23">
        <v>0.2</v>
      </c>
      <c r="R19" s="313"/>
    </row>
    <row r="20" spans="2:18" x14ac:dyDescent="0.25">
      <c r="B20" s="48"/>
      <c r="C20" s="314" t="s">
        <v>17</v>
      </c>
      <c r="D20" s="23">
        <v>50.4</v>
      </c>
      <c r="E20" s="23">
        <v>57.2</v>
      </c>
      <c r="F20" s="23">
        <v>8.8000000000000007</v>
      </c>
      <c r="G20" s="23">
        <v>10.5</v>
      </c>
      <c r="H20" s="23">
        <v>5.3</v>
      </c>
      <c r="I20" s="23">
        <v>5.9</v>
      </c>
      <c r="J20" s="23">
        <v>0.7</v>
      </c>
      <c r="K20" s="23">
        <v>1.1000000000000001</v>
      </c>
      <c r="L20" s="23">
        <v>21.8</v>
      </c>
      <c r="M20" s="23">
        <v>18</v>
      </c>
      <c r="N20" s="23">
        <v>8</v>
      </c>
      <c r="O20" s="23">
        <v>5</v>
      </c>
      <c r="P20" s="23">
        <v>5</v>
      </c>
      <c r="Q20" s="23">
        <v>2.2999999999999998</v>
      </c>
      <c r="R20" s="313"/>
    </row>
    <row r="21" spans="2:18" x14ac:dyDescent="0.25">
      <c r="B21" s="48"/>
      <c r="C21" s="314" t="s">
        <v>19</v>
      </c>
      <c r="D21" s="23">
        <v>29.5</v>
      </c>
      <c r="E21" s="23">
        <v>35.700000000000003</v>
      </c>
      <c r="F21" s="23">
        <v>6.8</v>
      </c>
      <c r="G21" s="23">
        <v>6.4</v>
      </c>
      <c r="H21" s="23">
        <v>2.8</v>
      </c>
      <c r="I21" s="23">
        <v>2.2999999999999998</v>
      </c>
      <c r="J21" s="23">
        <v>1.5</v>
      </c>
      <c r="K21" s="23">
        <v>1.3</v>
      </c>
      <c r="L21" s="23">
        <v>27.2</v>
      </c>
      <c r="M21" s="23">
        <v>24.8</v>
      </c>
      <c r="N21" s="23">
        <v>20.9</v>
      </c>
      <c r="O21" s="23">
        <v>21.2</v>
      </c>
      <c r="P21" s="23">
        <v>11.3</v>
      </c>
      <c r="Q21" s="23">
        <v>8.4</v>
      </c>
      <c r="R21" s="313"/>
    </row>
    <row r="22" spans="2:18" x14ac:dyDescent="0.25">
      <c r="B22" s="48"/>
      <c r="C22" s="314" t="s">
        <v>20</v>
      </c>
      <c r="D22" s="23">
        <v>45.1</v>
      </c>
      <c r="E22" s="23">
        <v>54.9</v>
      </c>
      <c r="F22" s="23">
        <v>9.9</v>
      </c>
      <c r="G22" s="23">
        <v>10.1</v>
      </c>
      <c r="H22" s="23">
        <v>4.2</v>
      </c>
      <c r="I22" s="23">
        <v>2</v>
      </c>
      <c r="J22" s="23"/>
      <c r="K22" s="23">
        <v>0.3</v>
      </c>
      <c r="L22" s="23">
        <v>31</v>
      </c>
      <c r="M22" s="23">
        <v>26.5</v>
      </c>
      <c r="N22" s="23">
        <v>4.2</v>
      </c>
      <c r="O22" s="23">
        <v>2.2999999999999998</v>
      </c>
      <c r="P22" s="23">
        <v>5.6</v>
      </c>
      <c r="Q22" s="23">
        <v>3.9</v>
      </c>
      <c r="R22" s="313"/>
    </row>
    <row r="23" spans="2:18" ht="15.75" thickBot="1" x14ac:dyDescent="0.3">
      <c r="B23" s="48"/>
      <c r="C23" s="314" t="s">
        <v>66</v>
      </c>
      <c r="D23" s="23">
        <v>65.099999999999994</v>
      </c>
      <c r="E23" s="23">
        <v>56.6</v>
      </c>
      <c r="F23" s="23">
        <v>7</v>
      </c>
      <c r="G23" s="23">
        <v>4.7</v>
      </c>
      <c r="H23" s="23">
        <v>4.7</v>
      </c>
      <c r="I23" s="23">
        <v>6.6</v>
      </c>
      <c r="J23" s="23"/>
      <c r="K23" s="23">
        <v>0.9</v>
      </c>
      <c r="L23" s="23">
        <v>7</v>
      </c>
      <c r="M23" s="23">
        <v>17.899999999999999</v>
      </c>
      <c r="N23" s="23">
        <v>16.3</v>
      </c>
      <c r="O23" s="23">
        <v>13.2</v>
      </c>
      <c r="P23" s="23"/>
      <c r="Q23" s="23"/>
      <c r="R23" s="313"/>
    </row>
    <row r="24" spans="2:18" ht="15.75" thickBot="1" x14ac:dyDescent="0.3">
      <c r="B24" s="49" t="s">
        <v>21</v>
      </c>
      <c r="C24" s="312"/>
      <c r="D24" s="62">
        <v>3.1</v>
      </c>
      <c r="E24" s="62">
        <v>3.9</v>
      </c>
      <c r="F24" s="62">
        <v>2.2999999999999998</v>
      </c>
      <c r="G24" s="62">
        <v>1.7</v>
      </c>
      <c r="H24" s="62">
        <v>0.6</v>
      </c>
      <c r="I24" s="62">
        <v>1</v>
      </c>
      <c r="J24" s="62">
        <v>36.799999999999997</v>
      </c>
      <c r="K24" s="62">
        <v>52.5</v>
      </c>
      <c r="L24" s="62">
        <v>10.7</v>
      </c>
      <c r="M24" s="62">
        <v>6.7</v>
      </c>
      <c r="N24" s="62">
        <v>42.8</v>
      </c>
      <c r="O24" s="62">
        <v>33</v>
      </c>
      <c r="P24" s="62">
        <v>3.6</v>
      </c>
      <c r="Q24" s="62">
        <v>1.2</v>
      </c>
      <c r="R24" s="313"/>
    </row>
    <row r="25" spans="2:18" x14ac:dyDescent="0.25">
      <c r="B25" s="48"/>
      <c r="C25" s="314" t="s">
        <v>22</v>
      </c>
      <c r="D25" s="23">
        <v>3.4</v>
      </c>
      <c r="E25" s="23">
        <v>3.1</v>
      </c>
      <c r="F25" s="23">
        <v>3.4</v>
      </c>
      <c r="G25" s="23">
        <v>1.9</v>
      </c>
      <c r="H25" s="23">
        <v>1.3</v>
      </c>
      <c r="I25" s="23">
        <v>0.6</v>
      </c>
      <c r="J25" s="23">
        <v>68.5</v>
      </c>
      <c r="K25" s="23">
        <v>79.900000000000006</v>
      </c>
      <c r="L25" s="23">
        <v>8.1</v>
      </c>
      <c r="M25" s="23">
        <v>1.9</v>
      </c>
      <c r="N25" s="23">
        <v>13.4</v>
      </c>
      <c r="O25" s="23">
        <v>12.6</v>
      </c>
      <c r="P25" s="23">
        <v>2</v>
      </c>
      <c r="Q25" s="23"/>
      <c r="R25" s="313"/>
    </row>
    <row r="26" spans="2:18" x14ac:dyDescent="0.25">
      <c r="B26" s="48"/>
      <c r="C26" s="314" t="s">
        <v>23</v>
      </c>
      <c r="D26" s="23">
        <v>1</v>
      </c>
      <c r="E26" s="23"/>
      <c r="F26" s="23">
        <v>0.3</v>
      </c>
      <c r="G26" s="23"/>
      <c r="H26" s="23"/>
      <c r="I26" s="23"/>
      <c r="J26" s="23">
        <v>58.1</v>
      </c>
      <c r="K26" s="23">
        <v>57.8</v>
      </c>
      <c r="L26" s="23">
        <v>1.7</v>
      </c>
      <c r="M26" s="23">
        <v>3</v>
      </c>
      <c r="N26" s="23">
        <v>38.9</v>
      </c>
      <c r="O26" s="23">
        <v>39.299999999999997</v>
      </c>
      <c r="P26" s="23"/>
      <c r="Q26" s="23"/>
      <c r="R26" s="313"/>
    </row>
    <row r="27" spans="2:18" x14ac:dyDescent="0.25">
      <c r="B27" s="48"/>
      <c r="C27" s="314" t="s">
        <v>14</v>
      </c>
      <c r="D27" s="23">
        <v>1</v>
      </c>
      <c r="E27" s="23">
        <v>2.2000000000000002</v>
      </c>
      <c r="F27" s="23">
        <v>0.5</v>
      </c>
      <c r="G27" s="23"/>
      <c r="H27" s="23">
        <v>0.5</v>
      </c>
      <c r="I27" s="23">
        <v>4.3</v>
      </c>
      <c r="J27" s="23">
        <v>31.8</v>
      </c>
      <c r="K27" s="23">
        <v>26.1</v>
      </c>
      <c r="L27" s="23">
        <v>5.6</v>
      </c>
      <c r="M27" s="23">
        <v>10.9</v>
      </c>
      <c r="N27" s="23">
        <v>60.5</v>
      </c>
      <c r="O27" s="23">
        <v>56.5</v>
      </c>
      <c r="P27" s="23"/>
      <c r="Q27" s="23"/>
      <c r="R27" s="313"/>
    </row>
    <row r="28" spans="2:18" x14ac:dyDescent="0.25">
      <c r="B28" s="48"/>
      <c r="C28" s="314" t="s">
        <v>24</v>
      </c>
      <c r="D28" s="23">
        <v>5</v>
      </c>
      <c r="E28" s="23">
        <v>9.3000000000000007</v>
      </c>
      <c r="F28" s="23">
        <v>5.7</v>
      </c>
      <c r="G28" s="23">
        <v>6.2</v>
      </c>
      <c r="H28" s="23">
        <v>1.4</v>
      </c>
      <c r="I28" s="23">
        <v>2.1</v>
      </c>
      <c r="J28" s="23">
        <v>13.6</v>
      </c>
      <c r="K28" s="23">
        <v>15.5</v>
      </c>
      <c r="L28" s="23">
        <v>30</v>
      </c>
      <c r="M28" s="23">
        <v>21.6</v>
      </c>
      <c r="N28" s="23">
        <v>43.6</v>
      </c>
      <c r="O28" s="23">
        <v>44.3</v>
      </c>
      <c r="P28" s="23">
        <v>0.7</v>
      </c>
      <c r="Q28" s="23">
        <v>1</v>
      </c>
      <c r="R28" s="313"/>
    </row>
    <row r="29" spans="2:18" x14ac:dyDescent="0.25">
      <c r="B29" s="48"/>
      <c r="C29" s="314" t="s">
        <v>25</v>
      </c>
      <c r="D29" s="23">
        <v>5.8</v>
      </c>
      <c r="E29" s="23">
        <v>9.5</v>
      </c>
      <c r="F29" s="23">
        <v>3.4</v>
      </c>
      <c r="G29" s="23">
        <v>1.6</v>
      </c>
      <c r="H29" s="23">
        <v>0.7</v>
      </c>
      <c r="I29" s="23">
        <v>1.6</v>
      </c>
      <c r="J29" s="23">
        <v>10.5</v>
      </c>
      <c r="K29" s="23">
        <v>27</v>
      </c>
      <c r="L29" s="23">
        <v>15</v>
      </c>
      <c r="M29" s="23">
        <v>6.3</v>
      </c>
      <c r="N29" s="23">
        <v>52.4</v>
      </c>
      <c r="O29" s="23">
        <v>44.4</v>
      </c>
      <c r="P29" s="23">
        <v>12.2</v>
      </c>
      <c r="Q29" s="23">
        <v>9.5</v>
      </c>
      <c r="R29" s="313"/>
    </row>
    <row r="30" spans="2:18" ht="26.25" thickBot="1" x14ac:dyDescent="0.3">
      <c r="B30" s="48"/>
      <c r="C30" s="314" t="s">
        <v>26</v>
      </c>
      <c r="D30" s="23"/>
      <c r="E30" s="23">
        <v>2.1</v>
      </c>
      <c r="F30" s="23"/>
      <c r="G30" s="23"/>
      <c r="H30" s="23"/>
      <c r="I30" s="23"/>
      <c r="J30" s="23">
        <v>78.3</v>
      </c>
      <c r="K30" s="23">
        <v>67</v>
      </c>
      <c r="L30" s="23">
        <v>13</v>
      </c>
      <c r="M30" s="23">
        <v>3.2</v>
      </c>
      <c r="N30" s="23">
        <v>8.6999999999999993</v>
      </c>
      <c r="O30" s="23">
        <v>27.7</v>
      </c>
      <c r="P30" s="23"/>
      <c r="Q30" s="23"/>
      <c r="R30" s="313"/>
    </row>
    <row r="31" spans="2:18" ht="15.75" thickBot="1" x14ac:dyDescent="0.3">
      <c r="B31" s="49" t="s">
        <v>27</v>
      </c>
      <c r="C31" s="312"/>
      <c r="D31" s="62">
        <v>11</v>
      </c>
      <c r="E31" s="62">
        <v>8.1</v>
      </c>
      <c r="F31" s="62">
        <v>1.4</v>
      </c>
      <c r="G31" s="62">
        <v>1.4</v>
      </c>
      <c r="H31" s="62">
        <v>36.200000000000003</v>
      </c>
      <c r="I31" s="62">
        <v>50.9</v>
      </c>
      <c r="J31" s="62">
        <v>1.4</v>
      </c>
      <c r="K31" s="62">
        <v>2.8</v>
      </c>
      <c r="L31" s="62">
        <v>12.9</v>
      </c>
      <c r="M31" s="62">
        <v>8.3000000000000007</v>
      </c>
      <c r="N31" s="62">
        <v>36</v>
      </c>
      <c r="O31" s="62">
        <v>27.8</v>
      </c>
      <c r="P31" s="62">
        <v>1.1000000000000001</v>
      </c>
      <c r="Q31" s="62">
        <v>0.7</v>
      </c>
      <c r="R31" s="313"/>
    </row>
    <row r="32" spans="2:18" x14ac:dyDescent="0.25">
      <c r="B32" s="48"/>
      <c r="C32" s="314" t="s">
        <v>28</v>
      </c>
      <c r="D32" s="23">
        <v>14.3</v>
      </c>
      <c r="E32" s="23">
        <v>10.7</v>
      </c>
      <c r="F32" s="23">
        <v>2</v>
      </c>
      <c r="G32" s="23">
        <v>1.2</v>
      </c>
      <c r="H32" s="23">
        <v>27.6</v>
      </c>
      <c r="I32" s="23">
        <v>43</v>
      </c>
      <c r="J32" s="23">
        <v>1.5</v>
      </c>
      <c r="K32" s="23">
        <v>2.2000000000000002</v>
      </c>
      <c r="L32" s="23">
        <v>15.3</v>
      </c>
      <c r="M32" s="23">
        <v>10.5</v>
      </c>
      <c r="N32" s="23">
        <v>37.6</v>
      </c>
      <c r="O32" s="23">
        <v>31.4</v>
      </c>
      <c r="P32" s="23">
        <v>1.5</v>
      </c>
      <c r="Q32" s="23">
        <v>0.9</v>
      </c>
      <c r="R32" s="313"/>
    </row>
    <row r="33" spans="2:18" x14ac:dyDescent="0.25">
      <c r="B33" s="48"/>
      <c r="C33" s="314" t="s">
        <v>23</v>
      </c>
      <c r="D33" s="23">
        <v>2.6</v>
      </c>
      <c r="E33" s="23"/>
      <c r="F33" s="23"/>
      <c r="G33" s="23">
        <v>0.5</v>
      </c>
      <c r="H33" s="23">
        <v>56.8</v>
      </c>
      <c r="I33" s="23">
        <v>61.8</v>
      </c>
      <c r="J33" s="23">
        <v>1</v>
      </c>
      <c r="K33" s="23">
        <v>6.5</v>
      </c>
      <c r="L33" s="23">
        <v>6.8</v>
      </c>
      <c r="M33" s="23">
        <v>3.8</v>
      </c>
      <c r="N33" s="23">
        <v>32.700000000000003</v>
      </c>
      <c r="O33" s="23">
        <v>26.9</v>
      </c>
      <c r="P33" s="23"/>
      <c r="Q33" s="23">
        <v>0.5</v>
      </c>
      <c r="R33" s="313"/>
    </row>
    <row r="34" spans="2:18" ht="15.75" thickBot="1" x14ac:dyDescent="0.3">
      <c r="B34" s="48"/>
      <c r="C34" s="314" t="s">
        <v>18</v>
      </c>
      <c r="D34" s="23">
        <v>8</v>
      </c>
      <c r="E34" s="23">
        <v>8.1</v>
      </c>
      <c r="F34" s="23"/>
      <c r="G34" s="23">
        <v>3.3</v>
      </c>
      <c r="H34" s="23">
        <v>56</v>
      </c>
      <c r="I34" s="23">
        <v>71.5</v>
      </c>
      <c r="J34" s="23">
        <v>4</v>
      </c>
      <c r="K34" s="23"/>
      <c r="L34" s="23">
        <v>8</v>
      </c>
      <c r="M34" s="23">
        <v>4.9000000000000004</v>
      </c>
      <c r="N34" s="23">
        <v>24</v>
      </c>
      <c r="O34" s="23">
        <v>12.2</v>
      </c>
      <c r="P34" s="23"/>
      <c r="Q34" s="23"/>
      <c r="R34" s="313"/>
    </row>
    <row r="35" spans="2:18" ht="15.75" thickBot="1" x14ac:dyDescent="0.3">
      <c r="B35" s="49" t="s">
        <v>29</v>
      </c>
      <c r="C35" s="312"/>
      <c r="D35" s="62">
        <v>30.7</v>
      </c>
      <c r="E35" s="62">
        <v>31.4</v>
      </c>
      <c r="F35" s="62">
        <v>38.299999999999997</v>
      </c>
      <c r="G35" s="62">
        <v>39.6</v>
      </c>
      <c r="H35" s="62">
        <v>1.5</v>
      </c>
      <c r="I35" s="62">
        <v>2.2000000000000002</v>
      </c>
      <c r="J35" s="62">
        <v>0.5</v>
      </c>
      <c r="K35" s="62">
        <v>0.3</v>
      </c>
      <c r="L35" s="62">
        <v>10.6</v>
      </c>
      <c r="M35" s="62">
        <v>11.6</v>
      </c>
      <c r="N35" s="62">
        <v>17.100000000000001</v>
      </c>
      <c r="O35" s="62">
        <v>13.9</v>
      </c>
      <c r="P35" s="62">
        <v>1.2</v>
      </c>
      <c r="Q35" s="62">
        <v>1</v>
      </c>
      <c r="R35" s="313"/>
    </row>
    <row r="36" spans="2:18" x14ac:dyDescent="0.25">
      <c r="B36" s="48"/>
      <c r="C36" s="314" t="s">
        <v>30</v>
      </c>
      <c r="D36" s="23">
        <v>49.2</v>
      </c>
      <c r="E36" s="23">
        <v>46.6</v>
      </c>
      <c r="F36" s="23">
        <v>43.2</v>
      </c>
      <c r="G36" s="23">
        <v>41.1</v>
      </c>
      <c r="H36" s="23"/>
      <c r="I36" s="23"/>
      <c r="J36" s="23"/>
      <c r="K36" s="23"/>
      <c r="L36" s="23">
        <v>3.4</v>
      </c>
      <c r="M36" s="23">
        <v>8.1999999999999993</v>
      </c>
      <c r="N36" s="23">
        <v>4.2</v>
      </c>
      <c r="O36" s="23">
        <v>4.0999999999999996</v>
      </c>
      <c r="P36" s="23"/>
      <c r="Q36" s="23"/>
      <c r="R36" s="313"/>
    </row>
    <row r="37" spans="2:18" x14ac:dyDescent="0.25">
      <c r="B37" s="48"/>
      <c r="C37" s="314" t="s">
        <v>23</v>
      </c>
      <c r="D37" s="23">
        <v>22.4</v>
      </c>
      <c r="E37" s="23">
        <v>17.899999999999999</v>
      </c>
      <c r="F37" s="23">
        <v>52.2</v>
      </c>
      <c r="G37" s="23">
        <v>59.8</v>
      </c>
      <c r="H37" s="23">
        <v>1.3</v>
      </c>
      <c r="I37" s="23">
        <v>0.5</v>
      </c>
      <c r="J37" s="23">
        <v>0.8</v>
      </c>
      <c r="K37" s="23"/>
      <c r="L37" s="23">
        <v>10.6</v>
      </c>
      <c r="M37" s="23">
        <v>13.6</v>
      </c>
      <c r="N37" s="23">
        <v>12.1</v>
      </c>
      <c r="O37" s="23">
        <v>8.1999999999999993</v>
      </c>
      <c r="P37" s="23">
        <v>0.6</v>
      </c>
      <c r="Q37" s="23"/>
      <c r="R37" s="313"/>
    </row>
    <row r="38" spans="2:18" x14ac:dyDescent="0.25">
      <c r="B38" s="48"/>
      <c r="C38" s="314" t="s">
        <v>31</v>
      </c>
      <c r="D38" s="23">
        <v>46.5</v>
      </c>
      <c r="E38" s="23">
        <v>36.1</v>
      </c>
      <c r="F38" s="23">
        <v>22</v>
      </c>
      <c r="G38" s="23">
        <v>30</v>
      </c>
      <c r="H38" s="23">
        <v>2.5</v>
      </c>
      <c r="I38" s="23">
        <v>4.2</v>
      </c>
      <c r="J38" s="23">
        <v>0.6</v>
      </c>
      <c r="K38" s="23"/>
      <c r="L38" s="23">
        <v>9.4</v>
      </c>
      <c r="M38" s="23">
        <v>13.3</v>
      </c>
      <c r="N38" s="23">
        <v>12.6</v>
      </c>
      <c r="O38" s="23">
        <v>14.1</v>
      </c>
      <c r="P38" s="23">
        <v>6.3</v>
      </c>
      <c r="Q38" s="23">
        <v>2.2999999999999998</v>
      </c>
      <c r="R38" s="313"/>
    </row>
    <row r="39" spans="2:18" ht="15.75" thickBot="1" x14ac:dyDescent="0.3">
      <c r="B39" s="50"/>
      <c r="C39" s="315" t="s">
        <v>65</v>
      </c>
      <c r="D39" s="25">
        <v>28.5</v>
      </c>
      <c r="E39" s="25">
        <v>32.9</v>
      </c>
      <c r="F39" s="25">
        <v>24.5</v>
      </c>
      <c r="G39" s="25">
        <v>22.4</v>
      </c>
      <c r="H39" s="25">
        <v>1.8</v>
      </c>
      <c r="I39" s="25">
        <v>1.3</v>
      </c>
      <c r="J39" s="25"/>
      <c r="K39" s="25">
        <v>2.6</v>
      </c>
      <c r="L39" s="25">
        <v>13.9</v>
      </c>
      <c r="M39" s="25">
        <v>3.9</v>
      </c>
      <c r="N39" s="25">
        <v>31.2</v>
      </c>
      <c r="O39" s="25">
        <v>36.799999999999997</v>
      </c>
      <c r="P39" s="25"/>
      <c r="Q39" s="25"/>
      <c r="R39" s="313"/>
    </row>
    <row r="40" spans="2:18" ht="15.75" thickBot="1" x14ac:dyDescent="0.3">
      <c r="B40" s="316" t="s">
        <v>32</v>
      </c>
      <c r="C40" s="300"/>
      <c r="D40" s="227">
        <v>43.5</v>
      </c>
      <c r="E40" s="227">
        <v>50</v>
      </c>
      <c r="F40" s="227">
        <v>9.6999999999999993</v>
      </c>
      <c r="G40" s="227">
        <v>10.4</v>
      </c>
      <c r="H40" s="227">
        <v>7.1</v>
      </c>
      <c r="I40" s="227">
        <v>7.8</v>
      </c>
      <c r="J40" s="227">
        <v>4.5</v>
      </c>
      <c r="K40" s="227">
        <v>4.5999999999999996</v>
      </c>
      <c r="L40" s="227">
        <v>13</v>
      </c>
      <c r="M40" s="227">
        <v>12.4</v>
      </c>
      <c r="N40" s="227">
        <v>17.8</v>
      </c>
      <c r="O40" s="227">
        <v>11.9</v>
      </c>
      <c r="P40" s="227">
        <v>4.5</v>
      </c>
      <c r="Q40" s="227">
        <v>2.9</v>
      </c>
      <c r="R40" s="313"/>
    </row>
    <row r="41" spans="2:18" x14ac:dyDescent="0.25">
      <c r="C41" s="314" t="s">
        <v>33</v>
      </c>
      <c r="D41" s="23">
        <v>41.1</v>
      </c>
      <c r="E41" s="23">
        <v>58</v>
      </c>
      <c r="F41" s="23">
        <v>8.6</v>
      </c>
      <c r="G41" s="23">
        <v>9.1</v>
      </c>
      <c r="H41" s="23">
        <v>2.7</v>
      </c>
      <c r="I41" s="23">
        <v>3.1</v>
      </c>
      <c r="J41" s="23">
        <v>3.2</v>
      </c>
      <c r="K41" s="23">
        <v>3.9</v>
      </c>
      <c r="L41" s="23">
        <v>9.1</v>
      </c>
      <c r="M41" s="23">
        <v>7.4</v>
      </c>
      <c r="N41" s="23">
        <v>16.5</v>
      </c>
      <c r="O41" s="23">
        <v>6.5</v>
      </c>
      <c r="P41" s="23">
        <v>18.7</v>
      </c>
      <c r="Q41" s="23">
        <v>12.1</v>
      </c>
      <c r="R41" s="313"/>
    </row>
    <row r="42" spans="2:18" x14ac:dyDescent="0.25">
      <c r="C42" s="314" t="s">
        <v>34</v>
      </c>
      <c r="D42" s="23">
        <v>45.6</v>
      </c>
      <c r="E42" s="23">
        <v>48.4</v>
      </c>
      <c r="F42" s="23">
        <v>10.4</v>
      </c>
      <c r="G42" s="23">
        <v>10.4</v>
      </c>
      <c r="H42" s="23">
        <v>10.199999999999999</v>
      </c>
      <c r="I42" s="23">
        <v>11</v>
      </c>
      <c r="J42" s="23">
        <v>5.5</v>
      </c>
      <c r="K42" s="23">
        <v>6.5</v>
      </c>
      <c r="L42" s="23">
        <v>10.8</v>
      </c>
      <c r="M42" s="23">
        <v>9</v>
      </c>
      <c r="N42" s="23">
        <v>15.2</v>
      </c>
      <c r="O42" s="23">
        <v>12.6</v>
      </c>
      <c r="P42" s="23">
        <v>2.2000000000000002</v>
      </c>
      <c r="Q42" s="23">
        <v>2</v>
      </c>
      <c r="R42" s="313"/>
    </row>
    <row r="43" spans="2:18" x14ac:dyDescent="0.25">
      <c r="C43" s="314" t="s">
        <v>35</v>
      </c>
      <c r="D43" s="23">
        <v>57.7</v>
      </c>
      <c r="E43" s="23">
        <v>64</v>
      </c>
      <c r="F43" s="23">
        <v>8.6999999999999993</v>
      </c>
      <c r="G43" s="23">
        <v>9.6999999999999993</v>
      </c>
      <c r="H43" s="23">
        <v>4.5999999999999996</v>
      </c>
      <c r="I43" s="23">
        <v>2.9</v>
      </c>
      <c r="J43" s="23">
        <v>0.9</v>
      </c>
      <c r="K43" s="23">
        <v>1.6</v>
      </c>
      <c r="L43" s="23">
        <v>16.8</v>
      </c>
      <c r="M43" s="23">
        <v>13.3</v>
      </c>
      <c r="N43" s="23">
        <v>10.6</v>
      </c>
      <c r="O43" s="23">
        <v>7.9</v>
      </c>
      <c r="P43" s="23">
        <v>0.7</v>
      </c>
      <c r="Q43" s="23">
        <v>0.5</v>
      </c>
      <c r="R43" s="313"/>
    </row>
    <row r="44" spans="2:18" x14ac:dyDescent="0.25">
      <c r="C44" s="314" t="s">
        <v>36</v>
      </c>
      <c r="D44" s="23">
        <v>41.7</v>
      </c>
      <c r="E44" s="23">
        <v>51</v>
      </c>
      <c r="F44" s="23">
        <v>9.6999999999999993</v>
      </c>
      <c r="G44" s="23">
        <v>11.8</v>
      </c>
      <c r="H44" s="23">
        <v>5</v>
      </c>
      <c r="I44" s="23">
        <v>6.9</v>
      </c>
      <c r="J44" s="23">
        <v>2.5</v>
      </c>
      <c r="K44" s="23">
        <v>3</v>
      </c>
      <c r="L44" s="23">
        <v>21.8</v>
      </c>
      <c r="M44" s="23">
        <v>17.100000000000001</v>
      </c>
      <c r="N44" s="23">
        <v>12.3</v>
      </c>
      <c r="O44" s="23">
        <v>7.7</v>
      </c>
      <c r="P44" s="23">
        <v>7.1</v>
      </c>
      <c r="Q44" s="23">
        <v>2.6</v>
      </c>
      <c r="R44" s="313"/>
    </row>
    <row r="45" spans="2:18" ht="15.75" thickBot="1" x14ac:dyDescent="0.3">
      <c r="B45" s="317"/>
      <c r="C45" s="315" t="s">
        <v>37</v>
      </c>
      <c r="D45" s="25">
        <v>36.4</v>
      </c>
      <c r="E45" s="25">
        <v>36.700000000000003</v>
      </c>
      <c r="F45" s="25">
        <v>8.4</v>
      </c>
      <c r="G45" s="25">
        <v>6.7</v>
      </c>
      <c r="H45" s="25">
        <v>2.9</v>
      </c>
      <c r="I45" s="25">
        <v>2.9</v>
      </c>
      <c r="J45" s="25">
        <v>4.3</v>
      </c>
      <c r="K45" s="25">
        <v>4.3</v>
      </c>
      <c r="L45" s="25">
        <v>15</v>
      </c>
      <c r="M45" s="25">
        <v>13.5</v>
      </c>
      <c r="N45" s="25">
        <v>30.5</v>
      </c>
      <c r="O45" s="25">
        <v>33.799999999999997</v>
      </c>
      <c r="P45" s="25">
        <v>2.5</v>
      </c>
      <c r="Q45" s="25">
        <v>2.2000000000000002</v>
      </c>
      <c r="R45" s="313"/>
    </row>
    <row r="47" spans="2:18" x14ac:dyDescent="0.25">
      <c r="C47" s="42" t="s">
        <v>1105</v>
      </c>
      <c r="D47" s="42"/>
      <c r="E47" s="60"/>
      <c r="F47" s="60"/>
    </row>
  </sheetData>
  <mergeCells count="14">
    <mergeCell ref="P5:Q5"/>
    <mergeCell ref="D8:E8"/>
    <mergeCell ref="F8:G8"/>
    <mergeCell ref="H8:I8"/>
    <mergeCell ref="J8:K8"/>
    <mergeCell ref="L8:M8"/>
    <mergeCell ref="N8:O8"/>
    <mergeCell ref="P8:Q8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workbookViewId="0">
      <selection activeCell="R17" sqref="R17"/>
    </sheetView>
  </sheetViews>
  <sheetFormatPr baseColWidth="10" defaultRowHeight="15" x14ac:dyDescent="0.25"/>
  <cols>
    <col min="2" max="2" width="5" customWidth="1"/>
    <col min="3" max="3" width="48.5703125" style="86" customWidth="1"/>
    <col min="4" max="15" width="9.5703125" style="84" customWidth="1"/>
  </cols>
  <sheetData>
    <row r="1" spans="1:2" ht="15.75" x14ac:dyDescent="0.25">
      <c r="A1" s="122" t="s">
        <v>1049</v>
      </c>
      <c r="B1" s="88"/>
    </row>
    <row r="2" spans="1:2" ht="15.75" x14ac:dyDescent="0.25">
      <c r="A2" s="122" t="s">
        <v>1103</v>
      </c>
      <c r="B2" s="88"/>
    </row>
    <row r="3" spans="1:2" ht="15.75" x14ac:dyDescent="0.25">
      <c r="A3" s="122" t="s">
        <v>1104</v>
      </c>
      <c r="B3" s="88"/>
    </row>
    <row r="4" spans="1:2" x14ac:dyDescent="0.25">
      <c r="A4" s="88"/>
      <c r="B4" s="88"/>
    </row>
    <row r="5" spans="1:2" x14ac:dyDescent="0.25">
      <c r="A5" s="88"/>
    </row>
    <row r="6" spans="1:2" x14ac:dyDescent="0.25">
      <c r="A6" s="88"/>
    </row>
  </sheetData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="98" zoomScaleNormal="98" workbookViewId="0">
      <selection sqref="A1:A3"/>
    </sheetView>
  </sheetViews>
  <sheetFormatPr baseColWidth="10" defaultRowHeight="15" x14ac:dyDescent="0.25"/>
  <cols>
    <col min="2" max="2" width="4.28515625" customWidth="1"/>
    <col min="3" max="3" width="36.7109375" customWidth="1"/>
    <col min="4" max="13" width="8.5703125" style="32" customWidth="1"/>
    <col min="14" max="14" width="18" customWidth="1"/>
    <col min="15" max="15" width="11.85546875" bestFit="1" customWidth="1"/>
  </cols>
  <sheetData>
    <row r="1" spans="1:15" x14ac:dyDescent="0.25">
      <c r="A1" s="3" t="s">
        <v>1054</v>
      </c>
    </row>
    <row r="2" spans="1:15" x14ac:dyDescent="0.25">
      <c r="A2" s="3" t="s">
        <v>1106</v>
      </c>
    </row>
    <row r="3" spans="1:15" x14ac:dyDescent="0.25">
      <c r="A3" s="3" t="s">
        <v>1107</v>
      </c>
    </row>
    <row r="5" spans="1:15" ht="15.75" thickBot="1" x14ac:dyDescent="0.3"/>
    <row r="6" spans="1:15" x14ac:dyDescent="0.25">
      <c r="D6" s="415" t="s">
        <v>600</v>
      </c>
      <c r="E6" s="415"/>
      <c r="F6" s="415" t="s">
        <v>601</v>
      </c>
      <c r="G6" s="415"/>
      <c r="H6" s="415" t="s">
        <v>602</v>
      </c>
      <c r="I6" s="415"/>
      <c r="J6" s="415" t="s">
        <v>603</v>
      </c>
      <c r="K6" s="415"/>
      <c r="L6" s="415" t="s">
        <v>604</v>
      </c>
      <c r="M6" s="415"/>
    </row>
    <row r="7" spans="1:15" ht="15.75" thickBot="1" x14ac:dyDescent="0.3">
      <c r="B7" s="22"/>
      <c r="C7" s="22"/>
      <c r="D7" s="224" t="s">
        <v>51</v>
      </c>
      <c r="E7" s="224" t="s">
        <v>52</v>
      </c>
      <c r="F7" s="224" t="s">
        <v>51</v>
      </c>
      <c r="G7" s="224" t="s">
        <v>52</v>
      </c>
      <c r="H7" s="224" t="s">
        <v>51</v>
      </c>
      <c r="I7" s="224" t="s">
        <v>52</v>
      </c>
      <c r="J7" s="224" t="s">
        <v>51</v>
      </c>
      <c r="K7" s="224" t="s">
        <v>52</v>
      </c>
      <c r="L7" s="224" t="s">
        <v>51</v>
      </c>
      <c r="M7" s="224" t="s">
        <v>52</v>
      </c>
    </row>
    <row r="8" spans="1:15" ht="15.75" thickBot="1" x14ac:dyDescent="0.3">
      <c r="B8" s="11" t="s">
        <v>8</v>
      </c>
      <c r="C8" s="12"/>
      <c r="D8" s="223">
        <v>14.7</v>
      </c>
      <c r="E8" s="223">
        <v>12.9</v>
      </c>
      <c r="F8" s="223">
        <v>73.3</v>
      </c>
      <c r="G8" s="223">
        <v>71.2</v>
      </c>
      <c r="H8" s="223">
        <v>7.8</v>
      </c>
      <c r="I8" s="223">
        <v>11.3</v>
      </c>
      <c r="J8" s="223">
        <v>2.1</v>
      </c>
      <c r="K8" s="223">
        <v>2</v>
      </c>
      <c r="L8" s="223">
        <v>2</v>
      </c>
      <c r="M8" s="223">
        <v>2.6</v>
      </c>
      <c r="N8" s="64"/>
      <c r="O8" s="64"/>
    </row>
    <row r="9" spans="1:15" x14ac:dyDescent="0.25">
      <c r="B9" s="8"/>
      <c r="C9" s="13" t="s">
        <v>9</v>
      </c>
      <c r="D9" s="23">
        <v>21.1</v>
      </c>
      <c r="E9" s="23">
        <v>19</v>
      </c>
      <c r="F9" s="23">
        <v>72</v>
      </c>
      <c r="G9" s="23">
        <v>72</v>
      </c>
      <c r="H9" s="23">
        <v>4.0999999999999996</v>
      </c>
      <c r="I9" s="23">
        <v>7.2</v>
      </c>
      <c r="J9" s="23">
        <v>1.4</v>
      </c>
      <c r="K9" s="23">
        <v>0.4</v>
      </c>
      <c r="L9" s="23">
        <v>1.2</v>
      </c>
      <c r="M9" s="23">
        <v>1.4</v>
      </c>
      <c r="N9" s="64"/>
      <c r="O9" s="64"/>
    </row>
    <row r="10" spans="1:15" x14ac:dyDescent="0.25">
      <c r="B10" s="8"/>
      <c r="C10" s="13" t="s">
        <v>10</v>
      </c>
      <c r="D10" s="23">
        <v>15.9</v>
      </c>
      <c r="E10" s="23">
        <v>12.9</v>
      </c>
      <c r="F10" s="23">
        <v>72.8</v>
      </c>
      <c r="G10" s="23">
        <v>73.2</v>
      </c>
      <c r="H10" s="23">
        <v>9.4</v>
      </c>
      <c r="I10" s="23">
        <v>11.5</v>
      </c>
      <c r="J10" s="23">
        <v>1.2</v>
      </c>
      <c r="K10" s="23">
        <v>1.4</v>
      </c>
      <c r="L10" s="23">
        <v>0.8</v>
      </c>
      <c r="M10" s="23">
        <v>0.9</v>
      </c>
      <c r="N10" s="64"/>
      <c r="O10" s="64"/>
    </row>
    <row r="11" spans="1:15" x14ac:dyDescent="0.25">
      <c r="B11" s="8"/>
      <c r="C11" s="13" t="s">
        <v>11</v>
      </c>
      <c r="D11" s="23">
        <v>11.8</v>
      </c>
      <c r="E11" s="23">
        <v>6.9</v>
      </c>
      <c r="F11" s="23">
        <v>66.099999999999994</v>
      </c>
      <c r="G11" s="23">
        <v>74.8</v>
      </c>
      <c r="H11" s="23">
        <v>11.5</v>
      </c>
      <c r="I11" s="23">
        <v>14.8</v>
      </c>
      <c r="J11" s="23">
        <v>6.6</v>
      </c>
      <c r="K11" s="23">
        <v>1.7</v>
      </c>
      <c r="L11" s="23">
        <v>4</v>
      </c>
      <c r="M11" s="23">
        <v>1.7</v>
      </c>
      <c r="N11" s="64"/>
      <c r="O11" s="64"/>
    </row>
    <row r="12" spans="1:15" x14ac:dyDescent="0.25">
      <c r="B12" s="8"/>
      <c r="C12" s="13" t="s">
        <v>12</v>
      </c>
      <c r="D12" s="23">
        <v>19.600000000000001</v>
      </c>
      <c r="E12" s="23">
        <v>14</v>
      </c>
      <c r="F12" s="23">
        <v>73</v>
      </c>
      <c r="G12" s="23">
        <v>74.2</v>
      </c>
      <c r="H12" s="23">
        <v>4.4000000000000004</v>
      </c>
      <c r="I12" s="23">
        <v>6.4</v>
      </c>
      <c r="J12" s="23">
        <v>1.3</v>
      </c>
      <c r="K12" s="23">
        <v>0.7</v>
      </c>
      <c r="L12" s="23">
        <v>1.8</v>
      </c>
      <c r="M12" s="23">
        <v>4.5999999999999996</v>
      </c>
      <c r="N12" s="64"/>
      <c r="O12" s="64"/>
    </row>
    <row r="13" spans="1:15" x14ac:dyDescent="0.25">
      <c r="B13" s="8"/>
      <c r="C13" s="13" t="s">
        <v>13</v>
      </c>
      <c r="D13" s="23">
        <v>11.5</v>
      </c>
      <c r="E13" s="23">
        <v>9.1999999999999993</v>
      </c>
      <c r="F13" s="23">
        <v>72.599999999999994</v>
      </c>
      <c r="G13" s="23">
        <v>72.900000000000006</v>
      </c>
      <c r="H13" s="23">
        <v>11.8</v>
      </c>
      <c r="I13" s="23">
        <v>13.6</v>
      </c>
      <c r="J13" s="23">
        <v>1.9</v>
      </c>
      <c r="K13" s="23">
        <v>1.4</v>
      </c>
      <c r="L13" s="23">
        <v>2.2000000000000002</v>
      </c>
      <c r="M13" s="23">
        <v>3</v>
      </c>
      <c r="N13" s="64"/>
      <c r="O13" s="64"/>
    </row>
    <row r="14" spans="1:15" x14ac:dyDescent="0.25">
      <c r="B14" s="8"/>
      <c r="C14" s="13" t="s">
        <v>14</v>
      </c>
      <c r="D14" s="23">
        <v>23.4</v>
      </c>
      <c r="E14" s="23">
        <v>15.7</v>
      </c>
      <c r="F14" s="23">
        <v>68.8</v>
      </c>
      <c r="G14" s="23">
        <v>75.5</v>
      </c>
      <c r="H14" s="23">
        <v>3.4</v>
      </c>
      <c r="I14" s="23">
        <v>2</v>
      </c>
      <c r="J14" s="23">
        <v>1.3</v>
      </c>
      <c r="K14" s="23">
        <v>2.9</v>
      </c>
      <c r="L14" s="23">
        <v>3.1</v>
      </c>
      <c r="M14" s="23">
        <v>3.9</v>
      </c>
      <c r="N14" s="64"/>
      <c r="O14" s="64"/>
    </row>
    <row r="15" spans="1:15" x14ac:dyDescent="0.25">
      <c r="B15" s="8"/>
      <c r="C15" s="13" t="s">
        <v>15</v>
      </c>
      <c r="D15" s="23">
        <v>13.3</v>
      </c>
      <c r="E15" s="23">
        <v>11.1</v>
      </c>
      <c r="F15" s="23">
        <v>76</v>
      </c>
      <c r="G15" s="23">
        <v>69.599999999999994</v>
      </c>
      <c r="H15" s="23">
        <v>6.1</v>
      </c>
      <c r="I15" s="23">
        <v>10.3</v>
      </c>
      <c r="J15" s="23">
        <v>1.3</v>
      </c>
      <c r="K15" s="23">
        <v>2.4</v>
      </c>
      <c r="L15" s="23">
        <v>3.3</v>
      </c>
      <c r="M15" s="23">
        <v>6.6</v>
      </c>
      <c r="N15" s="64"/>
      <c r="O15" s="64"/>
    </row>
    <row r="16" spans="1:15" x14ac:dyDescent="0.25">
      <c r="B16" s="8"/>
      <c r="C16" s="13" t="s">
        <v>16</v>
      </c>
      <c r="D16" s="23">
        <v>12.5</v>
      </c>
      <c r="E16" s="23">
        <v>9.1999999999999993</v>
      </c>
      <c r="F16" s="23">
        <v>77.5</v>
      </c>
      <c r="G16" s="23">
        <v>80</v>
      </c>
      <c r="H16" s="23">
        <v>5.8</v>
      </c>
      <c r="I16" s="23">
        <v>6.3</v>
      </c>
      <c r="J16" s="23">
        <v>2.9</v>
      </c>
      <c r="K16" s="23">
        <v>2.9</v>
      </c>
      <c r="L16" s="23">
        <v>1.3</v>
      </c>
      <c r="M16" s="23">
        <v>1.7</v>
      </c>
      <c r="N16" s="64"/>
      <c r="O16" s="64"/>
    </row>
    <row r="17" spans="2:15" x14ac:dyDescent="0.25">
      <c r="B17" s="8"/>
      <c r="C17" s="13" t="s">
        <v>18</v>
      </c>
      <c r="D17" s="23">
        <v>20.8</v>
      </c>
      <c r="E17" s="23">
        <v>22</v>
      </c>
      <c r="F17" s="23">
        <v>66</v>
      </c>
      <c r="G17" s="23">
        <v>65.2</v>
      </c>
      <c r="H17" s="23">
        <v>11.3</v>
      </c>
      <c r="I17" s="23">
        <v>9</v>
      </c>
      <c r="J17" s="23">
        <v>0</v>
      </c>
      <c r="K17" s="23">
        <v>3.4</v>
      </c>
      <c r="L17" s="23">
        <v>1.9</v>
      </c>
      <c r="M17" s="23">
        <v>0.4</v>
      </c>
      <c r="N17" s="64"/>
      <c r="O17" s="64"/>
    </row>
    <row r="18" spans="2:15" x14ac:dyDescent="0.25">
      <c r="B18" s="8"/>
      <c r="C18" s="13" t="s">
        <v>17</v>
      </c>
      <c r="D18" s="23">
        <v>16.600000000000001</v>
      </c>
      <c r="E18" s="23">
        <v>14.6</v>
      </c>
      <c r="F18" s="23">
        <v>72.2</v>
      </c>
      <c r="G18" s="23">
        <v>69.3</v>
      </c>
      <c r="H18" s="23">
        <v>8.6999999999999993</v>
      </c>
      <c r="I18" s="23">
        <v>12.4</v>
      </c>
      <c r="J18" s="23">
        <v>2.1</v>
      </c>
      <c r="K18" s="23">
        <v>2.2999999999999998</v>
      </c>
      <c r="L18" s="23">
        <v>0.4</v>
      </c>
      <c r="M18" s="23">
        <v>1.3</v>
      </c>
      <c r="N18" s="64"/>
      <c r="O18" s="64"/>
    </row>
    <row r="19" spans="2:15" x14ac:dyDescent="0.25">
      <c r="B19" s="8"/>
      <c r="C19" s="13" t="s">
        <v>19</v>
      </c>
      <c r="D19" s="23">
        <v>9.8000000000000007</v>
      </c>
      <c r="E19" s="23">
        <v>4.5</v>
      </c>
      <c r="F19" s="23">
        <v>76.099999999999994</v>
      </c>
      <c r="G19" s="23">
        <v>69.8</v>
      </c>
      <c r="H19" s="23">
        <v>11.3</v>
      </c>
      <c r="I19" s="23">
        <v>20.6</v>
      </c>
      <c r="J19" s="23">
        <v>1.3</v>
      </c>
      <c r="K19" s="23">
        <v>3.2</v>
      </c>
      <c r="L19" s="23">
        <v>1.5</v>
      </c>
      <c r="M19" s="23">
        <v>1.9</v>
      </c>
      <c r="N19" s="64"/>
      <c r="O19" s="64"/>
    </row>
    <row r="20" spans="2:15" x14ac:dyDescent="0.25">
      <c r="B20" s="8"/>
      <c r="C20" s="13" t="s">
        <v>20</v>
      </c>
      <c r="D20" s="23">
        <v>14.1</v>
      </c>
      <c r="E20" s="23">
        <v>14.7</v>
      </c>
      <c r="F20" s="23">
        <v>67.599999999999994</v>
      </c>
      <c r="G20" s="23">
        <v>63.7</v>
      </c>
      <c r="H20" s="23">
        <v>8.5</v>
      </c>
      <c r="I20" s="23">
        <v>18.600000000000001</v>
      </c>
      <c r="J20" s="23">
        <v>8.5</v>
      </c>
      <c r="K20" s="23">
        <v>2</v>
      </c>
      <c r="L20" s="23">
        <v>1.4</v>
      </c>
      <c r="M20" s="23">
        <v>1</v>
      </c>
      <c r="N20" s="64"/>
      <c r="O20" s="64"/>
    </row>
    <row r="21" spans="2:15" ht="26.25" thickBot="1" x14ac:dyDescent="0.3">
      <c r="B21" s="8"/>
      <c r="C21" s="13" t="s">
        <v>66</v>
      </c>
      <c r="D21" s="23">
        <v>0</v>
      </c>
      <c r="E21" s="23">
        <v>0</v>
      </c>
      <c r="F21" s="23">
        <v>51.2</v>
      </c>
      <c r="G21" s="23">
        <v>63.2</v>
      </c>
      <c r="H21" s="23">
        <v>16.3</v>
      </c>
      <c r="I21" s="23">
        <v>13.2</v>
      </c>
      <c r="J21" s="23">
        <v>11.6</v>
      </c>
      <c r="K21" s="23">
        <v>1.9</v>
      </c>
      <c r="L21" s="23">
        <v>20.9</v>
      </c>
      <c r="M21" s="23">
        <v>21.7</v>
      </c>
      <c r="N21" s="64"/>
      <c r="O21" s="64"/>
    </row>
    <row r="22" spans="2:15" ht="15.75" thickBot="1" x14ac:dyDescent="0.3">
      <c r="B22" s="11" t="s">
        <v>21</v>
      </c>
      <c r="C22" s="12"/>
      <c r="D22" s="223">
        <v>12.1</v>
      </c>
      <c r="E22" s="223">
        <v>11.1</v>
      </c>
      <c r="F22" s="223">
        <v>74.599999999999994</v>
      </c>
      <c r="G22" s="223">
        <v>73.2</v>
      </c>
      <c r="H22" s="223">
        <v>8.8000000000000007</v>
      </c>
      <c r="I22" s="223">
        <v>13.3</v>
      </c>
      <c r="J22" s="223">
        <v>2.1</v>
      </c>
      <c r="K22" s="223">
        <v>0.8</v>
      </c>
      <c r="L22" s="223">
        <v>2.5</v>
      </c>
      <c r="M22" s="223">
        <v>1.5</v>
      </c>
      <c r="N22" s="64"/>
      <c r="O22" s="64"/>
    </row>
    <row r="23" spans="2:15" x14ac:dyDescent="0.25">
      <c r="B23" s="8"/>
      <c r="C23" s="13" t="s">
        <v>22</v>
      </c>
      <c r="D23" s="23">
        <v>7.4</v>
      </c>
      <c r="E23" s="23">
        <v>10.7</v>
      </c>
      <c r="F23" s="23">
        <v>66.400000000000006</v>
      </c>
      <c r="G23" s="23">
        <v>67.900000000000006</v>
      </c>
      <c r="H23" s="23">
        <v>19.5</v>
      </c>
      <c r="I23" s="23">
        <v>18.2</v>
      </c>
      <c r="J23" s="23">
        <v>2</v>
      </c>
      <c r="K23" s="23">
        <v>0.6</v>
      </c>
      <c r="L23" s="23">
        <v>4.7</v>
      </c>
      <c r="M23" s="23">
        <v>2.5</v>
      </c>
      <c r="N23" s="64"/>
      <c r="O23" s="64"/>
    </row>
    <row r="24" spans="2:15" x14ac:dyDescent="0.25">
      <c r="B24" s="8"/>
      <c r="C24" s="13" t="s">
        <v>23</v>
      </c>
      <c r="D24" s="23">
        <v>9.1</v>
      </c>
      <c r="E24" s="23">
        <v>6.7</v>
      </c>
      <c r="F24" s="23">
        <v>73.599999999999994</v>
      </c>
      <c r="G24" s="23">
        <v>78.5</v>
      </c>
      <c r="H24" s="23">
        <v>9.5</v>
      </c>
      <c r="I24" s="23">
        <v>11.9</v>
      </c>
      <c r="J24" s="23">
        <v>3.4</v>
      </c>
      <c r="K24" s="23">
        <v>1.5</v>
      </c>
      <c r="L24" s="23">
        <v>4.4000000000000004</v>
      </c>
      <c r="M24" s="23">
        <v>1.5</v>
      </c>
      <c r="N24" s="64"/>
      <c r="O24" s="64"/>
    </row>
    <row r="25" spans="2:15" x14ac:dyDescent="0.25">
      <c r="B25" s="8"/>
      <c r="C25" s="13" t="s">
        <v>14</v>
      </c>
      <c r="D25" s="23">
        <v>18.5</v>
      </c>
      <c r="E25" s="23">
        <v>21.7</v>
      </c>
      <c r="F25" s="23">
        <v>73.3</v>
      </c>
      <c r="G25" s="23">
        <v>69.599999999999994</v>
      </c>
      <c r="H25" s="23">
        <v>4.0999999999999996</v>
      </c>
      <c r="I25" s="23">
        <v>8.6999999999999993</v>
      </c>
      <c r="J25" s="23">
        <v>2.1</v>
      </c>
      <c r="K25" s="23">
        <v>0</v>
      </c>
      <c r="L25" s="23">
        <v>2.1</v>
      </c>
      <c r="M25" s="23">
        <v>0</v>
      </c>
      <c r="N25" s="64"/>
      <c r="O25" s="64"/>
    </row>
    <row r="26" spans="2:15" x14ac:dyDescent="0.25">
      <c r="B26" s="8"/>
      <c r="C26" s="13" t="s">
        <v>24</v>
      </c>
      <c r="D26" s="23">
        <v>10.7</v>
      </c>
      <c r="E26" s="23">
        <v>12.4</v>
      </c>
      <c r="F26" s="23">
        <v>77.099999999999994</v>
      </c>
      <c r="G26" s="23">
        <v>74.2</v>
      </c>
      <c r="H26" s="23">
        <v>10.7</v>
      </c>
      <c r="I26" s="23">
        <v>11.3</v>
      </c>
      <c r="J26" s="23">
        <v>1.4</v>
      </c>
      <c r="K26" s="23">
        <v>2.1</v>
      </c>
      <c r="L26" s="23">
        <v>0</v>
      </c>
      <c r="M26" s="23">
        <v>0</v>
      </c>
      <c r="N26" s="64"/>
      <c r="O26" s="64"/>
    </row>
    <row r="27" spans="2:15" x14ac:dyDescent="0.25">
      <c r="B27" s="8"/>
      <c r="C27" s="13" t="s">
        <v>25</v>
      </c>
      <c r="D27" s="23">
        <v>14.6</v>
      </c>
      <c r="E27" s="23">
        <v>14.3</v>
      </c>
      <c r="F27" s="23">
        <v>80.3</v>
      </c>
      <c r="G27" s="23">
        <v>81</v>
      </c>
      <c r="H27" s="23">
        <v>3.7</v>
      </c>
      <c r="I27" s="23">
        <v>4.8</v>
      </c>
      <c r="J27" s="23">
        <v>0.7</v>
      </c>
      <c r="K27" s="23">
        <v>0</v>
      </c>
      <c r="L27" s="23">
        <v>0.7</v>
      </c>
      <c r="M27" s="23">
        <v>0</v>
      </c>
      <c r="N27" s="64"/>
      <c r="O27" s="64"/>
    </row>
    <row r="28" spans="2:15" ht="26.25" thickBot="1" x14ac:dyDescent="0.3">
      <c r="B28" s="8"/>
      <c r="C28" s="13" t="s">
        <v>26</v>
      </c>
      <c r="D28" s="23">
        <v>4.3</v>
      </c>
      <c r="E28" s="23">
        <v>9.6</v>
      </c>
      <c r="F28" s="23">
        <v>60.9</v>
      </c>
      <c r="G28" s="23">
        <v>70.2</v>
      </c>
      <c r="H28" s="23">
        <v>21.7</v>
      </c>
      <c r="I28" s="23">
        <v>17</v>
      </c>
      <c r="J28" s="23">
        <v>8.6999999999999993</v>
      </c>
      <c r="K28" s="23">
        <v>0</v>
      </c>
      <c r="L28" s="23">
        <v>4.3</v>
      </c>
      <c r="M28" s="23">
        <v>3.2</v>
      </c>
      <c r="N28" s="64"/>
      <c r="O28" s="64"/>
    </row>
    <row r="29" spans="2:15" ht="15.75" thickBot="1" x14ac:dyDescent="0.3">
      <c r="B29" s="11" t="s">
        <v>27</v>
      </c>
      <c r="C29" s="12"/>
      <c r="D29" s="223">
        <v>11.3</v>
      </c>
      <c r="E29" s="223">
        <v>9.3000000000000007</v>
      </c>
      <c r="F29" s="223">
        <v>74.400000000000006</v>
      </c>
      <c r="G29" s="223">
        <v>69.5</v>
      </c>
      <c r="H29" s="223">
        <v>10.5</v>
      </c>
      <c r="I29" s="223">
        <v>17.2</v>
      </c>
      <c r="J29" s="223">
        <v>1.6</v>
      </c>
      <c r="K29" s="223">
        <v>2.1</v>
      </c>
      <c r="L29" s="223">
        <v>2.2000000000000002</v>
      </c>
      <c r="M29" s="223">
        <v>1.8</v>
      </c>
      <c r="N29" s="64"/>
      <c r="O29" s="64"/>
    </row>
    <row r="30" spans="2:15" ht="25.5" x14ac:dyDescent="0.25">
      <c r="B30" s="8"/>
      <c r="C30" s="13" t="s">
        <v>28</v>
      </c>
      <c r="D30" s="23">
        <v>10.7</v>
      </c>
      <c r="E30" s="23">
        <v>8.1</v>
      </c>
      <c r="F30" s="23">
        <v>76.599999999999994</v>
      </c>
      <c r="G30" s="23">
        <v>69.400000000000006</v>
      </c>
      <c r="H30" s="23">
        <v>10.199999999999999</v>
      </c>
      <c r="I30" s="23">
        <v>18.5</v>
      </c>
      <c r="J30" s="23">
        <v>0.9</v>
      </c>
      <c r="K30" s="23">
        <v>1.9</v>
      </c>
      <c r="L30" s="23">
        <v>1.5</v>
      </c>
      <c r="M30" s="23">
        <v>2.1</v>
      </c>
      <c r="N30" s="64"/>
      <c r="O30" s="64"/>
    </row>
    <row r="31" spans="2:15" x14ac:dyDescent="0.25">
      <c r="B31" s="8"/>
      <c r="C31" s="13" t="s">
        <v>23</v>
      </c>
      <c r="D31" s="23">
        <v>12</v>
      </c>
      <c r="E31" s="23">
        <v>7.5</v>
      </c>
      <c r="F31" s="23">
        <v>69.400000000000006</v>
      </c>
      <c r="G31" s="23">
        <v>71</v>
      </c>
      <c r="H31" s="23">
        <v>11</v>
      </c>
      <c r="I31" s="23">
        <v>17.2</v>
      </c>
      <c r="J31" s="23">
        <v>3.4</v>
      </c>
      <c r="K31" s="23">
        <v>2.7</v>
      </c>
      <c r="L31" s="23">
        <v>4.2</v>
      </c>
      <c r="M31" s="23">
        <v>1.6</v>
      </c>
      <c r="N31" s="64"/>
      <c r="O31" s="64"/>
    </row>
    <row r="32" spans="2:15" ht="15.75" thickBot="1" x14ac:dyDescent="0.3">
      <c r="B32" s="8"/>
      <c r="C32" s="13" t="s">
        <v>18</v>
      </c>
      <c r="D32" s="23">
        <v>20</v>
      </c>
      <c r="E32" s="23">
        <v>17.899999999999999</v>
      </c>
      <c r="F32" s="23">
        <v>68</v>
      </c>
      <c r="G32" s="23">
        <v>67.5</v>
      </c>
      <c r="H32" s="23">
        <v>12</v>
      </c>
      <c r="I32" s="23">
        <v>11.4</v>
      </c>
      <c r="J32" s="23">
        <v>0</v>
      </c>
      <c r="K32" s="23">
        <v>2.4</v>
      </c>
      <c r="L32" s="23">
        <v>0</v>
      </c>
      <c r="M32" s="23">
        <v>0.8</v>
      </c>
      <c r="N32" s="64"/>
      <c r="O32" s="64"/>
    </row>
    <row r="33" spans="2:15" ht="15.75" thickBot="1" x14ac:dyDescent="0.3">
      <c r="B33" s="11" t="s">
        <v>29</v>
      </c>
      <c r="C33" s="12"/>
      <c r="D33" s="223">
        <v>12.3</v>
      </c>
      <c r="E33" s="223">
        <v>7.7</v>
      </c>
      <c r="F33" s="223">
        <v>68.3</v>
      </c>
      <c r="G33" s="223">
        <v>68.099999999999994</v>
      </c>
      <c r="H33" s="223">
        <v>11.1</v>
      </c>
      <c r="I33" s="223">
        <v>16.3</v>
      </c>
      <c r="J33" s="223">
        <v>2.9</v>
      </c>
      <c r="K33" s="223">
        <v>2.7</v>
      </c>
      <c r="L33" s="223">
        <v>5.4</v>
      </c>
      <c r="M33" s="223">
        <v>5.2</v>
      </c>
      <c r="N33" s="64"/>
      <c r="O33" s="64"/>
    </row>
    <row r="34" spans="2:15" x14ac:dyDescent="0.25">
      <c r="B34" s="8"/>
      <c r="C34" s="13" t="s">
        <v>30</v>
      </c>
      <c r="D34" s="23">
        <v>5.0999999999999996</v>
      </c>
      <c r="E34" s="23">
        <v>1.4</v>
      </c>
      <c r="F34" s="23">
        <v>50.8</v>
      </c>
      <c r="G34" s="23">
        <v>53.4</v>
      </c>
      <c r="H34" s="23">
        <v>15.3</v>
      </c>
      <c r="I34" s="23">
        <v>17.8</v>
      </c>
      <c r="J34" s="23">
        <v>6.8</v>
      </c>
      <c r="K34" s="23">
        <v>5.5</v>
      </c>
      <c r="L34" s="23">
        <v>22</v>
      </c>
      <c r="M34" s="23">
        <v>21.9</v>
      </c>
      <c r="N34" s="64"/>
      <c r="O34" s="64"/>
    </row>
    <row r="35" spans="2:15" x14ac:dyDescent="0.25">
      <c r="B35" s="8"/>
      <c r="C35" s="13" t="s">
        <v>23</v>
      </c>
      <c r="D35" s="23">
        <v>11.8</v>
      </c>
      <c r="E35" s="23">
        <v>6.5</v>
      </c>
      <c r="F35" s="23">
        <v>70.8</v>
      </c>
      <c r="G35" s="23">
        <v>78.3</v>
      </c>
      <c r="H35" s="23">
        <v>10.8</v>
      </c>
      <c r="I35" s="23">
        <v>8.6999999999999993</v>
      </c>
      <c r="J35" s="23">
        <v>3.2</v>
      </c>
      <c r="K35" s="23">
        <v>2.7</v>
      </c>
      <c r="L35" s="23">
        <v>3.4</v>
      </c>
      <c r="M35" s="23">
        <v>3.8</v>
      </c>
      <c r="N35" s="64"/>
      <c r="O35" s="64"/>
    </row>
    <row r="36" spans="2:15" x14ac:dyDescent="0.25">
      <c r="B36" s="8"/>
      <c r="C36" s="13" t="s">
        <v>31</v>
      </c>
      <c r="D36" s="23">
        <v>11.3</v>
      </c>
      <c r="E36" s="23">
        <v>9.9</v>
      </c>
      <c r="F36" s="23">
        <v>71.7</v>
      </c>
      <c r="G36" s="23">
        <v>64.3</v>
      </c>
      <c r="H36" s="23">
        <v>12.6</v>
      </c>
      <c r="I36" s="23">
        <v>20.5</v>
      </c>
      <c r="J36" s="23">
        <v>1.3</v>
      </c>
      <c r="K36" s="23">
        <v>2.7</v>
      </c>
      <c r="L36" s="23">
        <v>3.1</v>
      </c>
      <c r="M36" s="23">
        <v>2.7</v>
      </c>
      <c r="N36" s="64"/>
      <c r="O36" s="64"/>
    </row>
    <row r="37" spans="2:15" ht="15.75" thickBot="1" x14ac:dyDescent="0.3">
      <c r="B37" s="15"/>
      <c r="C37" s="16" t="s">
        <v>65</v>
      </c>
      <c r="D37" s="25">
        <v>16.100000000000001</v>
      </c>
      <c r="E37" s="25">
        <v>9.1999999999999993</v>
      </c>
      <c r="F37" s="25">
        <v>69.400000000000006</v>
      </c>
      <c r="G37" s="25">
        <v>71.099999999999994</v>
      </c>
      <c r="H37" s="25">
        <v>9.4</v>
      </c>
      <c r="I37" s="25">
        <v>18.399999999999999</v>
      </c>
      <c r="J37" s="25">
        <v>1.8</v>
      </c>
      <c r="K37" s="25">
        <v>0</v>
      </c>
      <c r="L37" s="25">
        <v>3.3</v>
      </c>
      <c r="M37" s="25">
        <v>1.3</v>
      </c>
      <c r="N37" s="64"/>
      <c r="O37" s="64"/>
    </row>
    <row r="38" spans="2:15" ht="15.75" thickBot="1" x14ac:dyDescent="0.3">
      <c r="B38" s="38" t="s">
        <v>32</v>
      </c>
      <c r="C38" s="39"/>
      <c r="D38" s="58">
        <v>13.8</v>
      </c>
      <c r="E38" s="58">
        <v>12.1</v>
      </c>
      <c r="F38" s="58">
        <v>73.099999999999994</v>
      </c>
      <c r="G38" s="58">
        <v>70.900000000000006</v>
      </c>
      <c r="H38" s="58">
        <v>8.6</v>
      </c>
      <c r="I38" s="58">
        <v>12.4</v>
      </c>
      <c r="J38" s="58">
        <v>2.1</v>
      </c>
      <c r="K38" s="58">
        <v>2</v>
      </c>
      <c r="L38" s="58">
        <v>2.4</v>
      </c>
      <c r="M38" s="58">
        <v>2.6</v>
      </c>
      <c r="N38" s="64"/>
      <c r="O38" s="64"/>
    </row>
    <row r="39" spans="2:15" x14ac:dyDescent="0.25">
      <c r="B39" s="8"/>
      <c r="C39" s="13" t="s">
        <v>33</v>
      </c>
      <c r="D39" s="23">
        <v>12.7</v>
      </c>
      <c r="E39" s="23">
        <v>11</v>
      </c>
      <c r="F39" s="23">
        <v>76.400000000000006</v>
      </c>
      <c r="G39" s="23">
        <v>68.3</v>
      </c>
      <c r="H39" s="23">
        <v>6.1</v>
      </c>
      <c r="I39" s="23">
        <v>10.7</v>
      </c>
      <c r="J39" s="23">
        <v>1.5</v>
      </c>
      <c r="K39" s="23">
        <v>2.5</v>
      </c>
      <c r="L39" s="23">
        <v>3.3</v>
      </c>
      <c r="M39" s="23">
        <v>7.6</v>
      </c>
      <c r="N39" s="64"/>
      <c r="O39" s="64"/>
    </row>
    <row r="40" spans="2:15" x14ac:dyDescent="0.25">
      <c r="B40" s="8"/>
      <c r="C40" s="13" t="s">
        <v>34</v>
      </c>
      <c r="D40" s="23">
        <v>12.9</v>
      </c>
      <c r="E40" s="23">
        <v>10.1</v>
      </c>
      <c r="F40" s="23">
        <v>72.400000000000006</v>
      </c>
      <c r="G40" s="23">
        <v>72.900000000000006</v>
      </c>
      <c r="H40" s="23">
        <v>9.9</v>
      </c>
      <c r="I40" s="23">
        <v>12.8</v>
      </c>
      <c r="J40" s="23">
        <v>2.1</v>
      </c>
      <c r="K40" s="23">
        <v>1.6</v>
      </c>
      <c r="L40" s="23">
        <v>2.7</v>
      </c>
      <c r="M40" s="23">
        <v>2.6</v>
      </c>
      <c r="N40" s="64"/>
      <c r="O40" s="64"/>
    </row>
    <row r="41" spans="2:15" x14ac:dyDescent="0.25">
      <c r="B41" s="8"/>
      <c r="C41" s="13" t="s">
        <v>35</v>
      </c>
      <c r="D41" s="24">
        <v>19.5</v>
      </c>
      <c r="E41" s="24">
        <v>17.600000000000001</v>
      </c>
      <c r="F41" s="24">
        <v>71.900000000000006</v>
      </c>
      <c r="G41" s="24">
        <v>70.7</v>
      </c>
      <c r="H41" s="24">
        <v>6</v>
      </c>
      <c r="I41" s="24">
        <v>9.5</v>
      </c>
      <c r="J41" s="24">
        <v>1.3</v>
      </c>
      <c r="K41" s="24">
        <v>0.4</v>
      </c>
      <c r="L41" s="24">
        <v>1.3</v>
      </c>
      <c r="M41" s="24">
        <v>1.8</v>
      </c>
      <c r="N41" s="64"/>
      <c r="O41" s="64"/>
    </row>
    <row r="42" spans="2:15" x14ac:dyDescent="0.25">
      <c r="B42" s="8"/>
      <c r="C42" s="13" t="s">
        <v>36</v>
      </c>
      <c r="D42" s="23">
        <v>13.6</v>
      </c>
      <c r="E42" s="23">
        <v>13.9</v>
      </c>
      <c r="F42" s="23">
        <v>71.900000000000006</v>
      </c>
      <c r="G42" s="23">
        <v>67.7</v>
      </c>
      <c r="H42" s="23">
        <v>10.1</v>
      </c>
      <c r="I42" s="23">
        <v>13.9</v>
      </c>
      <c r="J42" s="23">
        <v>2.5</v>
      </c>
      <c r="K42" s="23">
        <v>2.5</v>
      </c>
      <c r="L42" s="23">
        <v>1.9</v>
      </c>
      <c r="M42" s="23">
        <v>2</v>
      </c>
      <c r="N42" s="64"/>
      <c r="O42" s="64"/>
    </row>
    <row r="43" spans="2:15" ht="15.75" thickBot="1" x14ac:dyDescent="0.3">
      <c r="B43" s="15"/>
      <c r="C43" s="16" t="s">
        <v>37</v>
      </c>
      <c r="D43" s="25">
        <v>15.4</v>
      </c>
      <c r="E43" s="25">
        <v>11.3</v>
      </c>
      <c r="F43" s="25">
        <v>74.3</v>
      </c>
      <c r="G43" s="25">
        <v>77</v>
      </c>
      <c r="H43" s="25">
        <v>6.1</v>
      </c>
      <c r="I43" s="25">
        <v>7.7</v>
      </c>
      <c r="J43" s="25">
        <v>2.2999999999999998</v>
      </c>
      <c r="K43" s="25">
        <v>2.2999999999999998</v>
      </c>
      <c r="L43" s="25">
        <v>1.9</v>
      </c>
      <c r="M43" s="25">
        <v>1.6</v>
      </c>
      <c r="N43" s="64"/>
      <c r="O43" s="64"/>
    </row>
    <row r="46" spans="2:15" x14ac:dyDescent="0.25">
      <c r="C46" s="42" t="s">
        <v>1105</v>
      </c>
    </row>
  </sheetData>
  <mergeCells count="5"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showGridLines="0" workbookViewId="0">
      <selection activeCell="U13" sqref="U12:U13"/>
    </sheetView>
  </sheetViews>
  <sheetFormatPr baseColWidth="10" defaultRowHeight="15" x14ac:dyDescent="0.25"/>
  <cols>
    <col min="2" max="2" width="4.28515625" customWidth="1"/>
    <col min="3" max="3" width="36.7109375" customWidth="1"/>
    <col min="4" max="13" width="11.42578125" style="32"/>
  </cols>
  <sheetData>
    <row r="1" spans="1:1" x14ac:dyDescent="0.25">
      <c r="A1" s="3" t="s">
        <v>1054</v>
      </c>
    </row>
    <row r="2" spans="1:1" x14ac:dyDescent="0.25">
      <c r="A2" s="3" t="s">
        <v>1106</v>
      </c>
    </row>
    <row r="3" spans="1:1" x14ac:dyDescent="0.25">
      <c r="A3" s="3" t="s">
        <v>1107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workbookViewId="0">
      <selection sqref="A1:A3"/>
    </sheetView>
  </sheetViews>
  <sheetFormatPr baseColWidth="10" defaultRowHeight="15" x14ac:dyDescent="0.25"/>
  <cols>
    <col min="1" max="10" width="11.42578125" style="33"/>
  </cols>
  <sheetData>
    <row r="1" spans="1:1" ht="15.75" x14ac:dyDescent="0.25">
      <c r="A1" s="122" t="s">
        <v>607</v>
      </c>
    </row>
    <row r="2" spans="1:1" ht="15.75" x14ac:dyDescent="0.25">
      <c r="A2" s="122" t="s">
        <v>38</v>
      </c>
    </row>
    <row r="3" spans="1:1" ht="15.75" x14ac:dyDescent="0.25">
      <c r="A3" s="122" t="s">
        <v>668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activeCell="V27" sqref="V27"/>
    </sheetView>
  </sheetViews>
  <sheetFormatPr baseColWidth="10" defaultRowHeight="15" x14ac:dyDescent="0.25"/>
  <cols>
    <col min="1" max="1" width="11.42578125" style="33"/>
    <col min="2" max="2" width="4.7109375" style="48" customWidth="1"/>
    <col min="3" max="3" width="52" style="42" customWidth="1"/>
    <col min="4" max="13" width="8" style="61" customWidth="1"/>
    <col min="14" max="16384" width="11.42578125" style="33"/>
  </cols>
  <sheetData>
    <row r="1" spans="1:13" ht="15.75" x14ac:dyDescent="0.25">
      <c r="A1" s="122" t="s">
        <v>607</v>
      </c>
    </row>
    <row r="2" spans="1:13" ht="15.75" x14ac:dyDescent="0.25">
      <c r="A2" s="122" t="s">
        <v>38</v>
      </c>
    </row>
    <row r="3" spans="1:13" ht="15.75" x14ac:dyDescent="0.25">
      <c r="A3" s="122" t="s">
        <v>669</v>
      </c>
    </row>
    <row r="6" spans="1:13" ht="15.75" thickBot="1" x14ac:dyDescent="0.3"/>
    <row r="7" spans="1:13" x14ac:dyDescent="0.25">
      <c r="D7" s="405" t="s">
        <v>654</v>
      </c>
      <c r="E7" s="405"/>
      <c r="F7" s="405" t="s">
        <v>41</v>
      </c>
      <c r="G7" s="405"/>
      <c r="H7" s="405" t="s">
        <v>71</v>
      </c>
      <c r="I7" s="405"/>
      <c r="J7" s="405" t="s">
        <v>655</v>
      </c>
      <c r="K7" s="405"/>
      <c r="L7" s="405" t="s">
        <v>5</v>
      </c>
      <c r="M7" s="405"/>
    </row>
    <row r="8" spans="1:13" ht="15.75" thickBot="1" x14ac:dyDescent="0.3">
      <c r="D8" s="1" t="s">
        <v>51</v>
      </c>
      <c r="E8" s="1" t="s">
        <v>52</v>
      </c>
      <c r="F8" s="1" t="s">
        <v>51</v>
      </c>
      <c r="G8" s="1" t="s">
        <v>52</v>
      </c>
      <c r="H8" s="1" t="s">
        <v>51</v>
      </c>
      <c r="I8" s="1" t="s">
        <v>52</v>
      </c>
      <c r="J8" s="1" t="s">
        <v>51</v>
      </c>
      <c r="K8" s="1" t="s">
        <v>52</v>
      </c>
      <c r="L8" s="1" t="s">
        <v>51</v>
      </c>
      <c r="M8" s="1" t="s">
        <v>52</v>
      </c>
    </row>
    <row r="9" spans="1:13" ht="15.75" thickBot="1" x14ac:dyDescent="0.3">
      <c r="B9" s="49" t="s">
        <v>8</v>
      </c>
      <c r="C9" s="44"/>
      <c r="D9" s="150">
        <v>73</v>
      </c>
      <c r="E9" s="150">
        <v>104</v>
      </c>
      <c r="F9" s="150">
        <v>239</v>
      </c>
      <c r="G9" s="150">
        <v>273</v>
      </c>
      <c r="H9" s="150">
        <v>304</v>
      </c>
      <c r="I9" s="150">
        <v>253</v>
      </c>
      <c r="J9" s="150">
        <v>992</v>
      </c>
      <c r="K9" s="150">
        <v>790</v>
      </c>
      <c r="L9" s="150">
        <v>1608</v>
      </c>
      <c r="M9" s="150">
        <v>1420</v>
      </c>
    </row>
    <row r="10" spans="1:13" x14ac:dyDescent="0.25">
      <c r="C10" s="45" t="s">
        <v>9</v>
      </c>
      <c r="D10" s="4">
        <v>1</v>
      </c>
      <c r="E10" s="4"/>
      <c r="F10" s="4">
        <v>7</v>
      </c>
      <c r="G10" s="4">
        <v>7</v>
      </c>
      <c r="H10" s="4">
        <v>9</v>
      </c>
      <c r="I10" s="4">
        <v>12</v>
      </c>
      <c r="J10" s="4">
        <v>99</v>
      </c>
      <c r="K10" s="4">
        <v>100</v>
      </c>
      <c r="L10" s="4">
        <v>116</v>
      </c>
      <c r="M10" s="4">
        <v>119</v>
      </c>
    </row>
    <row r="11" spans="1:13" x14ac:dyDescent="0.25">
      <c r="C11" s="45" t="s">
        <v>10</v>
      </c>
      <c r="D11" s="4">
        <v>14</v>
      </c>
      <c r="E11" s="4">
        <v>22</v>
      </c>
      <c r="F11" s="4">
        <v>23</v>
      </c>
      <c r="G11" s="4">
        <v>45</v>
      </c>
      <c r="H11" s="4">
        <v>33</v>
      </c>
      <c r="I11" s="4">
        <v>39</v>
      </c>
      <c r="J11" s="4">
        <v>107</v>
      </c>
      <c r="K11" s="4">
        <v>97</v>
      </c>
      <c r="L11" s="4">
        <v>177</v>
      </c>
      <c r="M11" s="4">
        <v>203</v>
      </c>
    </row>
    <row r="12" spans="1:13" x14ac:dyDescent="0.25">
      <c r="C12" s="45" t="s">
        <v>11</v>
      </c>
      <c r="D12" s="4">
        <v>14</v>
      </c>
      <c r="E12" s="4">
        <v>22</v>
      </c>
      <c r="F12" s="4">
        <v>22</v>
      </c>
      <c r="G12" s="4">
        <v>37</v>
      </c>
      <c r="H12" s="4">
        <v>15</v>
      </c>
      <c r="I12" s="4">
        <v>27</v>
      </c>
      <c r="J12" s="4">
        <v>28</v>
      </c>
      <c r="K12" s="4">
        <v>27</v>
      </c>
      <c r="L12" s="4">
        <v>79</v>
      </c>
      <c r="M12" s="4">
        <v>113</v>
      </c>
    </row>
    <row r="13" spans="1:13" x14ac:dyDescent="0.25">
      <c r="C13" s="45" t="s">
        <v>12</v>
      </c>
      <c r="D13" s="4"/>
      <c r="E13" s="4"/>
      <c r="F13" s="4">
        <v>18</v>
      </c>
      <c r="G13" s="4">
        <v>11</v>
      </c>
      <c r="H13" s="4">
        <v>21</v>
      </c>
      <c r="I13" s="4">
        <v>25</v>
      </c>
      <c r="J13" s="4">
        <v>118</v>
      </c>
      <c r="K13" s="4">
        <v>57</v>
      </c>
      <c r="L13" s="4">
        <v>157</v>
      </c>
      <c r="M13" s="4">
        <v>93</v>
      </c>
    </row>
    <row r="14" spans="1:13" x14ac:dyDescent="0.25">
      <c r="C14" s="45" t="s">
        <v>13</v>
      </c>
      <c r="D14" s="4">
        <v>23</v>
      </c>
      <c r="E14" s="4">
        <v>11</v>
      </c>
      <c r="F14" s="4">
        <v>95</v>
      </c>
      <c r="G14" s="4">
        <v>38</v>
      </c>
      <c r="H14" s="4">
        <v>109</v>
      </c>
      <c r="I14" s="4">
        <v>19</v>
      </c>
      <c r="J14" s="4">
        <v>94</v>
      </c>
      <c r="K14" s="4">
        <v>10</v>
      </c>
      <c r="L14" s="4">
        <v>321</v>
      </c>
      <c r="M14" s="4">
        <v>78</v>
      </c>
    </row>
    <row r="15" spans="1:13" x14ac:dyDescent="0.25">
      <c r="C15" s="45" t="s">
        <v>14</v>
      </c>
      <c r="D15" s="4">
        <v>1</v>
      </c>
      <c r="E15" s="4"/>
      <c r="F15" s="4">
        <v>2</v>
      </c>
      <c r="G15" s="4"/>
      <c r="H15" s="4">
        <v>2</v>
      </c>
      <c r="I15" s="4">
        <v>1</v>
      </c>
      <c r="J15" s="4">
        <v>103</v>
      </c>
      <c r="K15" s="4">
        <v>18</v>
      </c>
      <c r="L15" s="4">
        <v>108</v>
      </c>
      <c r="M15" s="4">
        <v>19</v>
      </c>
    </row>
    <row r="16" spans="1:13" x14ac:dyDescent="0.25">
      <c r="C16" s="45" t="s">
        <v>15</v>
      </c>
      <c r="D16" s="4">
        <v>7</v>
      </c>
      <c r="E16" s="4">
        <v>14</v>
      </c>
      <c r="F16" s="4">
        <v>40</v>
      </c>
      <c r="G16" s="4">
        <v>45</v>
      </c>
      <c r="H16" s="4">
        <v>78</v>
      </c>
      <c r="I16" s="4">
        <v>47</v>
      </c>
      <c r="J16" s="4">
        <v>112</v>
      </c>
      <c r="K16" s="4">
        <v>60</v>
      </c>
      <c r="L16" s="4">
        <v>237</v>
      </c>
      <c r="M16" s="4">
        <v>166</v>
      </c>
    </row>
    <row r="17" spans="2:13" x14ac:dyDescent="0.25">
      <c r="C17" s="45" t="s">
        <v>16</v>
      </c>
      <c r="D17" s="4">
        <v>3</v>
      </c>
      <c r="E17" s="4"/>
      <c r="F17" s="4">
        <v>8</v>
      </c>
      <c r="G17" s="4"/>
      <c r="H17" s="4">
        <v>16</v>
      </c>
      <c r="I17" s="4">
        <v>4</v>
      </c>
      <c r="J17" s="4">
        <v>182</v>
      </c>
      <c r="K17" s="4">
        <v>50</v>
      </c>
      <c r="L17" s="4">
        <v>209</v>
      </c>
      <c r="M17" s="4">
        <v>54</v>
      </c>
    </row>
    <row r="18" spans="2:13" x14ac:dyDescent="0.25">
      <c r="C18" s="45" t="s">
        <v>18</v>
      </c>
      <c r="D18" s="4"/>
      <c r="E18" s="4">
        <v>2</v>
      </c>
      <c r="F18" s="4">
        <v>2</v>
      </c>
      <c r="G18" s="4">
        <v>14</v>
      </c>
      <c r="H18" s="4"/>
      <c r="I18" s="4">
        <v>19</v>
      </c>
      <c r="J18" s="4">
        <v>11</v>
      </c>
      <c r="K18" s="4">
        <v>84</v>
      </c>
      <c r="L18" s="4">
        <v>13</v>
      </c>
      <c r="M18" s="4">
        <v>119</v>
      </c>
    </row>
    <row r="19" spans="2:13" x14ac:dyDescent="0.25">
      <c r="C19" s="45" t="s">
        <v>17</v>
      </c>
      <c r="D19" s="4">
        <v>4</v>
      </c>
      <c r="E19" s="4">
        <v>22</v>
      </c>
      <c r="F19" s="4">
        <v>11</v>
      </c>
      <c r="G19" s="4">
        <v>47</v>
      </c>
      <c r="H19" s="4">
        <v>9</v>
      </c>
      <c r="I19" s="4">
        <v>44</v>
      </c>
      <c r="J19" s="4">
        <v>84</v>
      </c>
      <c r="K19" s="4">
        <v>218</v>
      </c>
      <c r="L19" s="4">
        <v>108</v>
      </c>
      <c r="M19" s="4">
        <v>331</v>
      </c>
    </row>
    <row r="20" spans="2:13" x14ac:dyDescent="0.25">
      <c r="C20" s="45" t="s">
        <v>19</v>
      </c>
      <c r="D20" s="4">
        <v>2</v>
      </c>
      <c r="E20" s="4">
        <v>4</v>
      </c>
      <c r="F20" s="4">
        <v>7</v>
      </c>
      <c r="G20" s="4">
        <v>7</v>
      </c>
      <c r="H20" s="4">
        <v>7</v>
      </c>
      <c r="I20" s="4">
        <v>3</v>
      </c>
      <c r="J20" s="4">
        <v>46</v>
      </c>
      <c r="K20" s="4">
        <v>24</v>
      </c>
      <c r="L20" s="4">
        <v>62</v>
      </c>
      <c r="M20" s="4">
        <v>38</v>
      </c>
    </row>
    <row r="21" spans="2:13" x14ac:dyDescent="0.25">
      <c r="C21" s="45" t="s">
        <v>20</v>
      </c>
      <c r="D21" s="4">
        <v>3</v>
      </c>
      <c r="E21" s="4">
        <v>2</v>
      </c>
      <c r="F21" s="4">
        <v>1</v>
      </c>
      <c r="G21" s="4">
        <v>13</v>
      </c>
      <c r="H21" s="4">
        <v>4</v>
      </c>
      <c r="I21" s="4">
        <v>10</v>
      </c>
      <c r="J21" s="4">
        <v>7</v>
      </c>
      <c r="K21" s="4">
        <v>39</v>
      </c>
      <c r="L21" s="4">
        <v>15</v>
      </c>
      <c r="M21" s="4">
        <v>64</v>
      </c>
    </row>
    <row r="22" spans="2:13" ht="15.75" thickBot="1" x14ac:dyDescent="0.3">
      <c r="C22" s="45" t="s">
        <v>66</v>
      </c>
      <c r="D22" s="4">
        <v>1</v>
      </c>
      <c r="E22" s="4">
        <v>5</v>
      </c>
      <c r="F22" s="4">
        <v>3</v>
      </c>
      <c r="G22" s="4">
        <v>9</v>
      </c>
      <c r="H22" s="4">
        <v>1</v>
      </c>
      <c r="I22" s="4">
        <v>3</v>
      </c>
      <c r="J22" s="4">
        <v>1</v>
      </c>
      <c r="K22" s="4">
        <v>6</v>
      </c>
      <c r="L22" s="4">
        <v>6</v>
      </c>
      <c r="M22" s="4">
        <v>23</v>
      </c>
    </row>
    <row r="23" spans="2:13" ht="15.75" thickBot="1" x14ac:dyDescent="0.3">
      <c r="B23" s="49" t="s">
        <v>21</v>
      </c>
      <c r="C23" s="44"/>
      <c r="D23" s="150">
        <v>12</v>
      </c>
      <c r="E23" s="150">
        <v>14</v>
      </c>
      <c r="F23" s="150">
        <v>59</v>
      </c>
      <c r="G23" s="150">
        <v>36</v>
      </c>
      <c r="H23" s="150">
        <v>30</v>
      </c>
      <c r="I23" s="150">
        <v>27</v>
      </c>
      <c r="J23" s="150">
        <v>127</v>
      </c>
      <c r="K23" s="150">
        <v>61</v>
      </c>
      <c r="L23" s="150">
        <v>228</v>
      </c>
      <c r="M23" s="150">
        <v>138</v>
      </c>
    </row>
    <row r="24" spans="2:13" x14ac:dyDescent="0.25">
      <c r="C24" s="45" t="s">
        <v>22</v>
      </c>
      <c r="D24" s="4"/>
      <c r="E24" s="4">
        <v>2</v>
      </c>
      <c r="F24" s="4">
        <v>5</v>
      </c>
      <c r="G24" s="4">
        <v>9</v>
      </c>
      <c r="H24" s="4">
        <v>4</v>
      </c>
      <c r="I24" s="4">
        <v>3</v>
      </c>
      <c r="J24" s="4">
        <v>12</v>
      </c>
      <c r="K24" s="4">
        <v>17</v>
      </c>
      <c r="L24" s="4">
        <v>21</v>
      </c>
      <c r="M24" s="4">
        <v>31</v>
      </c>
    </row>
    <row r="25" spans="2:13" x14ac:dyDescent="0.25">
      <c r="C25" s="45" t="s">
        <v>23</v>
      </c>
      <c r="D25" s="4">
        <v>11</v>
      </c>
      <c r="E25" s="4">
        <v>6</v>
      </c>
      <c r="F25" s="4">
        <v>40</v>
      </c>
      <c r="G25" s="4">
        <v>17</v>
      </c>
      <c r="H25" s="4">
        <v>14</v>
      </c>
      <c r="I25" s="4">
        <v>11</v>
      </c>
      <c r="J25" s="4">
        <v>14</v>
      </c>
      <c r="K25" s="4">
        <v>3</v>
      </c>
      <c r="L25" s="4">
        <v>79</v>
      </c>
      <c r="M25" s="4">
        <v>37</v>
      </c>
    </row>
    <row r="26" spans="2:13" x14ac:dyDescent="0.25">
      <c r="C26" s="45" t="s">
        <v>14</v>
      </c>
      <c r="D26" s="4">
        <v>1</v>
      </c>
      <c r="E26" s="4"/>
      <c r="F26" s="4">
        <v>2</v>
      </c>
      <c r="G26" s="4"/>
      <c r="H26" s="4"/>
      <c r="I26" s="4">
        <v>1</v>
      </c>
      <c r="J26" s="4">
        <v>45</v>
      </c>
      <c r="K26" s="4">
        <v>11</v>
      </c>
      <c r="L26" s="4">
        <v>48</v>
      </c>
      <c r="M26" s="4">
        <v>12</v>
      </c>
    </row>
    <row r="27" spans="2:13" x14ac:dyDescent="0.25">
      <c r="C27" s="45" t="s">
        <v>24</v>
      </c>
      <c r="D27" s="4"/>
      <c r="E27" s="4"/>
      <c r="F27" s="4"/>
      <c r="G27" s="4">
        <v>1</v>
      </c>
      <c r="H27" s="4"/>
      <c r="I27" s="4">
        <v>1</v>
      </c>
      <c r="J27" s="4">
        <v>25</v>
      </c>
      <c r="K27" s="4">
        <v>23</v>
      </c>
      <c r="L27" s="4">
        <v>25</v>
      </c>
      <c r="M27" s="4">
        <v>25</v>
      </c>
    </row>
    <row r="28" spans="2:13" x14ac:dyDescent="0.25">
      <c r="C28" s="45" t="s">
        <v>25</v>
      </c>
      <c r="D28" s="4"/>
      <c r="E28" s="4">
        <v>1</v>
      </c>
      <c r="F28" s="4">
        <v>12</v>
      </c>
      <c r="G28" s="4">
        <v>5</v>
      </c>
      <c r="H28" s="4">
        <v>11</v>
      </c>
      <c r="I28" s="4">
        <v>7</v>
      </c>
      <c r="J28" s="4">
        <v>31</v>
      </c>
      <c r="K28" s="4">
        <v>3</v>
      </c>
      <c r="L28" s="4">
        <v>54</v>
      </c>
      <c r="M28" s="4">
        <v>16</v>
      </c>
    </row>
    <row r="29" spans="2:13" ht="26.25" thickBot="1" x14ac:dyDescent="0.3">
      <c r="C29" s="45" t="s">
        <v>26</v>
      </c>
      <c r="D29" s="4"/>
      <c r="E29" s="4">
        <v>5</v>
      </c>
      <c r="F29" s="4"/>
      <c r="G29" s="4">
        <v>4</v>
      </c>
      <c r="H29" s="4">
        <v>1</v>
      </c>
      <c r="I29" s="4">
        <v>4</v>
      </c>
      <c r="J29" s="4"/>
      <c r="K29" s="4">
        <v>4</v>
      </c>
      <c r="L29" s="4">
        <v>1</v>
      </c>
      <c r="M29" s="4">
        <v>17</v>
      </c>
    </row>
    <row r="30" spans="2:13" ht="15.75" thickBot="1" x14ac:dyDescent="0.3">
      <c r="B30" s="49" t="s">
        <v>27</v>
      </c>
      <c r="C30" s="44"/>
      <c r="D30" s="150">
        <v>44</v>
      </c>
      <c r="E30" s="150">
        <v>24</v>
      </c>
      <c r="F30" s="150">
        <v>117</v>
      </c>
      <c r="G30" s="150">
        <v>92</v>
      </c>
      <c r="H30" s="150">
        <v>104</v>
      </c>
      <c r="I30" s="150">
        <v>47</v>
      </c>
      <c r="J30" s="150">
        <v>70</v>
      </c>
      <c r="K30" s="150">
        <v>46</v>
      </c>
      <c r="L30" s="150">
        <v>335</v>
      </c>
      <c r="M30" s="150">
        <v>209</v>
      </c>
    </row>
    <row r="31" spans="2:13" x14ac:dyDescent="0.25">
      <c r="C31" s="45" t="s">
        <v>28</v>
      </c>
      <c r="D31" s="4">
        <v>27</v>
      </c>
      <c r="E31" s="4">
        <v>16</v>
      </c>
      <c r="F31" s="4">
        <v>82</v>
      </c>
      <c r="G31" s="4">
        <v>52</v>
      </c>
      <c r="H31" s="4">
        <v>66</v>
      </c>
      <c r="I31" s="4">
        <v>31</v>
      </c>
      <c r="J31" s="4">
        <v>49</v>
      </c>
      <c r="K31" s="4">
        <v>32</v>
      </c>
      <c r="L31" s="4">
        <v>224</v>
      </c>
      <c r="M31" s="4">
        <v>131</v>
      </c>
    </row>
    <row r="32" spans="2:13" x14ac:dyDescent="0.25">
      <c r="C32" s="45" t="s">
        <v>23</v>
      </c>
      <c r="D32" s="4">
        <v>17</v>
      </c>
      <c r="E32" s="4">
        <v>5</v>
      </c>
      <c r="F32" s="4">
        <v>32</v>
      </c>
      <c r="G32" s="4">
        <v>27</v>
      </c>
      <c r="H32" s="4">
        <v>35</v>
      </c>
      <c r="I32" s="4">
        <v>5</v>
      </c>
      <c r="J32" s="4">
        <v>20</v>
      </c>
      <c r="K32" s="4">
        <v>3</v>
      </c>
      <c r="L32" s="4">
        <v>104</v>
      </c>
      <c r="M32" s="4">
        <v>40</v>
      </c>
    </row>
    <row r="33" spans="2:13" ht="15.75" thickBot="1" x14ac:dyDescent="0.3">
      <c r="C33" s="45" t="s">
        <v>18</v>
      </c>
      <c r="D33" s="4"/>
      <c r="E33" s="4">
        <v>3</v>
      </c>
      <c r="F33" s="4">
        <v>3</v>
      </c>
      <c r="G33" s="4">
        <v>13</v>
      </c>
      <c r="H33" s="4">
        <v>3</v>
      </c>
      <c r="I33" s="4">
        <v>11</v>
      </c>
      <c r="J33" s="4">
        <v>1</v>
      </c>
      <c r="K33" s="4">
        <v>11</v>
      </c>
      <c r="L33" s="4">
        <v>7</v>
      </c>
      <c r="M33" s="4">
        <v>38</v>
      </c>
    </row>
    <row r="34" spans="2:13" ht="15.75" thickBot="1" x14ac:dyDescent="0.3">
      <c r="B34" s="49" t="s">
        <v>29</v>
      </c>
      <c r="C34" s="44"/>
      <c r="D34" s="150">
        <v>31</v>
      </c>
      <c r="E34" s="150">
        <v>15</v>
      </c>
      <c r="F34" s="150">
        <v>72</v>
      </c>
      <c r="G34" s="150">
        <v>45</v>
      </c>
      <c r="H34" s="150">
        <v>47</v>
      </c>
      <c r="I34" s="150">
        <v>31</v>
      </c>
      <c r="J34" s="150">
        <v>128</v>
      </c>
      <c r="K34" s="150">
        <v>44</v>
      </c>
      <c r="L34" s="150">
        <v>278</v>
      </c>
      <c r="M34" s="150">
        <v>135</v>
      </c>
    </row>
    <row r="35" spans="2:13" x14ac:dyDescent="0.25">
      <c r="C35" s="45" t="s">
        <v>30</v>
      </c>
      <c r="D35" s="4">
        <v>2</v>
      </c>
      <c r="E35" s="4"/>
      <c r="F35" s="4">
        <v>12</v>
      </c>
      <c r="G35" s="4">
        <v>9</v>
      </c>
      <c r="H35" s="4">
        <v>7</v>
      </c>
      <c r="I35" s="4">
        <v>4</v>
      </c>
      <c r="J35" s="4">
        <v>5</v>
      </c>
      <c r="K35" s="4">
        <v>1</v>
      </c>
      <c r="L35" s="4">
        <v>26</v>
      </c>
      <c r="M35" s="4">
        <v>14</v>
      </c>
    </row>
    <row r="36" spans="2:13" x14ac:dyDescent="0.25">
      <c r="C36" s="45" t="s">
        <v>23</v>
      </c>
      <c r="D36" s="4">
        <v>29</v>
      </c>
      <c r="E36" s="4">
        <v>8</v>
      </c>
      <c r="F36" s="4">
        <v>45</v>
      </c>
      <c r="G36" s="4">
        <v>21</v>
      </c>
      <c r="H36" s="4">
        <v>32</v>
      </c>
      <c r="I36" s="4">
        <v>16</v>
      </c>
      <c r="J36" s="4">
        <v>24</v>
      </c>
      <c r="K36" s="4">
        <v>9</v>
      </c>
      <c r="L36" s="4">
        <v>130</v>
      </c>
      <c r="M36" s="4">
        <v>54</v>
      </c>
    </row>
    <row r="37" spans="2:13" x14ac:dyDescent="0.25">
      <c r="C37" s="45" t="s">
        <v>31</v>
      </c>
      <c r="D37" s="4"/>
      <c r="E37" s="4">
        <v>7</v>
      </c>
      <c r="F37" s="4">
        <v>13</v>
      </c>
      <c r="G37" s="4">
        <v>14</v>
      </c>
      <c r="H37" s="4">
        <v>6</v>
      </c>
      <c r="I37" s="4">
        <v>11</v>
      </c>
      <c r="J37" s="4">
        <v>13</v>
      </c>
      <c r="K37" s="4">
        <v>21</v>
      </c>
      <c r="L37" s="4">
        <v>32</v>
      </c>
      <c r="M37" s="4">
        <v>53</v>
      </c>
    </row>
    <row r="38" spans="2:13" ht="15.75" thickBot="1" x14ac:dyDescent="0.3">
      <c r="C38" s="45" t="s">
        <v>65</v>
      </c>
      <c r="D38" s="4"/>
      <c r="E38" s="4"/>
      <c r="F38" s="4">
        <v>2</v>
      </c>
      <c r="G38" s="4">
        <v>1</v>
      </c>
      <c r="H38" s="4">
        <v>2</v>
      </c>
      <c r="I38" s="4"/>
      <c r="J38" s="4">
        <v>86</v>
      </c>
      <c r="K38" s="4">
        <v>13</v>
      </c>
      <c r="L38" s="4">
        <v>90</v>
      </c>
      <c r="M38" s="4">
        <v>14</v>
      </c>
    </row>
    <row r="39" spans="2:13" ht="15.75" thickBot="1" x14ac:dyDescent="0.3">
      <c r="B39" s="49" t="s">
        <v>32</v>
      </c>
      <c r="C39" s="44"/>
      <c r="D39" s="150">
        <v>160</v>
      </c>
      <c r="E39" s="150">
        <v>157</v>
      </c>
      <c r="F39" s="150">
        <v>487</v>
      </c>
      <c r="G39" s="150">
        <v>446</v>
      </c>
      <c r="H39" s="150">
        <v>485</v>
      </c>
      <c r="I39" s="150">
        <v>358</v>
      </c>
      <c r="J39" s="150">
        <v>1317</v>
      </c>
      <c r="K39" s="150">
        <v>941</v>
      </c>
      <c r="L39" s="150">
        <v>2449</v>
      </c>
      <c r="M39" s="150">
        <v>1902</v>
      </c>
    </row>
    <row r="40" spans="2:13" x14ac:dyDescent="0.25">
      <c r="C40" s="45" t="s">
        <v>33</v>
      </c>
      <c r="D40" s="4">
        <v>7</v>
      </c>
      <c r="E40" s="4">
        <v>14</v>
      </c>
      <c r="F40" s="4">
        <v>50</v>
      </c>
      <c r="G40" s="4">
        <v>47</v>
      </c>
      <c r="H40" s="4">
        <v>52</v>
      </c>
      <c r="I40" s="4">
        <v>34</v>
      </c>
      <c r="J40" s="4">
        <v>108</v>
      </c>
      <c r="K40" s="4">
        <v>42</v>
      </c>
      <c r="L40" s="4">
        <v>217</v>
      </c>
      <c r="M40" s="4">
        <v>137</v>
      </c>
    </row>
    <row r="41" spans="2:13" x14ac:dyDescent="0.25">
      <c r="C41" s="45" t="s">
        <v>34</v>
      </c>
      <c r="D41" s="4">
        <v>137</v>
      </c>
      <c r="E41" s="4">
        <v>93</v>
      </c>
      <c r="F41" s="4">
        <v>376</v>
      </c>
      <c r="G41" s="4">
        <v>269</v>
      </c>
      <c r="H41" s="4">
        <v>373</v>
      </c>
      <c r="I41" s="4">
        <v>200</v>
      </c>
      <c r="J41" s="4">
        <v>506</v>
      </c>
      <c r="K41" s="4">
        <v>277</v>
      </c>
      <c r="L41" s="4">
        <v>1392</v>
      </c>
      <c r="M41" s="4">
        <v>839</v>
      </c>
    </row>
    <row r="42" spans="2:13" x14ac:dyDescent="0.25">
      <c r="C42" s="45" t="s">
        <v>35</v>
      </c>
      <c r="D42" s="4">
        <v>1</v>
      </c>
      <c r="E42" s="4">
        <v>2</v>
      </c>
      <c r="F42" s="4">
        <v>14</v>
      </c>
      <c r="G42" s="4">
        <v>11</v>
      </c>
      <c r="H42" s="4">
        <v>11</v>
      </c>
      <c r="I42" s="4">
        <v>13</v>
      </c>
      <c r="J42" s="4">
        <v>102</v>
      </c>
      <c r="K42" s="4">
        <v>102</v>
      </c>
      <c r="L42" s="4">
        <v>128</v>
      </c>
      <c r="M42" s="4">
        <v>128</v>
      </c>
    </row>
    <row r="43" spans="2:13" x14ac:dyDescent="0.25">
      <c r="C43" s="45" t="s">
        <v>36</v>
      </c>
      <c r="D43" s="4">
        <v>10</v>
      </c>
      <c r="E43" s="4">
        <v>48</v>
      </c>
      <c r="F43" s="4">
        <v>33</v>
      </c>
      <c r="G43" s="4">
        <v>117</v>
      </c>
      <c r="H43" s="4">
        <v>29</v>
      </c>
      <c r="I43" s="4">
        <v>104</v>
      </c>
      <c r="J43" s="4">
        <v>160</v>
      </c>
      <c r="K43" s="4">
        <v>405</v>
      </c>
      <c r="L43" s="4">
        <v>232</v>
      </c>
      <c r="M43" s="4">
        <v>674</v>
      </c>
    </row>
    <row r="44" spans="2:13" ht="15.75" thickBot="1" x14ac:dyDescent="0.3">
      <c r="B44" s="50"/>
      <c r="C44" s="46" t="s">
        <v>37</v>
      </c>
      <c r="D44" s="36">
        <v>5</v>
      </c>
      <c r="E44" s="36">
        <v>0</v>
      </c>
      <c r="F44" s="36">
        <v>14</v>
      </c>
      <c r="G44" s="36">
        <v>2</v>
      </c>
      <c r="H44" s="36">
        <v>20</v>
      </c>
      <c r="I44" s="36">
        <v>7</v>
      </c>
      <c r="J44" s="36">
        <v>441</v>
      </c>
      <c r="K44" s="36">
        <v>115</v>
      </c>
      <c r="L44" s="36">
        <v>480</v>
      </c>
      <c r="M44" s="36">
        <v>124</v>
      </c>
    </row>
    <row r="46" spans="2:13" x14ac:dyDescent="0.25">
      <c r="B46" s="41"/>
    </row>
    <row r="47" spans="2:13" x14ac:dyDescent="0.25">
      <c r="B47" s="169"/>
      <c r="C47" s="6" t="s">
        <v>39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2:13" x14ac:dyDescent="0.25">
      <c r="B48" s="40"/>
      <c r="C48" s="42" t="s">
        <v>681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</row>
    <row r="49" spans="3:13" x14ac:dyDescent="0.25">
      <c r="C49" s="47" t="s">
        <v>40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3:13" x14ac:dyDescent="0.25">
      <c r="C50" s="6" t="s">
        <v>670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x14ac:dyDescent="0.25">
      <c r="C51" s="145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76</vt:i4>
      </vt:variant>
      <vt:variant>
        <vt:lpstr>Rangos con nombre</vt:lpstr>
      </vt:variant>
      <vt:variant>
        <vt:i4>1</vt:i4>
      </vt:variant>
    </vt:vector>
  </HeadingPairs>
  <TitlesOfParts>
    <vt:vector size="77" baseType="lpstr">
      <vt:lpstr>Indice</vt:lpstr>
      <vt:lpstr>1.1</vt:lpstr>
      <vt:lpstr>1.2</vt:lpstr>
      <vt:lpstr>1.3</vt:lpstr>
      <vt:lpstr>1.4</vt:lpstr>
      <vt:lpstr>1.5</vt:lpstr>
      <vt:lpstr>2.1.1</vt:lpstr>
      <vt:lpstr>2.1.1Grafico</vt:lpstr>
      <vt:lpstr>2.1.2</vt:lpstr>
      <vt:lpstr>2.1.2Grafico</vt:lpstr>
      <vt:lpstr>2.1.3</vt:lpstr>
      <vt:lpstr>2.1.3Grafico</vt:lpstr>
      <vt:lpstr>2.2.1</vt:lpstr>
      <vt:lpstr>2.2.2Grafico</vt:lpstr>
      <vt:lpstr>2.3.1</vt:lpstr>
      <vt:lpstr>2.3.2</vt:lpstr>
      <vt:lpstr>2.4.1</vt:lpstr>
      <vt:lpstr>2.4.1Grafico</vt:lpstr>
      <vt:lpstr>2.4.2</vt:lpstr>
      <vt:lpstr>2.4.2Grafico</vt:lpstr>
      <vt:lpstr>2.4.3</vt:lpstr>
      <vt:lpstr>2.4.3Grafico</vt:lpstr>
      <vt:lpstr>3.1</vt:lpstr>
      <vt:lpstr>3.1Grafico</vt:lpstr>
      <vt:lpstr>3.2</vt:lpstr>
      <vt:lpstr>3.2Grafico</vt:lpstr>
      <vt:lpstr>3.3.1</vt:lpstr>
      <vt:lpstr>3.3.1Grafico</vt:lpstr>
      <vt:lpstr>3.3.2</vt:lpstr>
      <vt:lpstr>3.3.2Grafico</vt:lpstr>
      <vt:lpstr>3.3.3</vt:lpstr>
      <vt:lpstr>3.3.3Grafico</vt:lpstr>
      <vt:lpstr>3.3.4</vt:lpstr>
      <vt:lpstr>3.3.4Grafico</vt:lpstr>
      <vt:lpstr>4.1</vt:lpstr>
      <vt:lpstr>4.1Grafico</vt:lpstr>
      <vt:lpstr>4.2</vt:lpstr>
      <vt:lpstr>4.2Grafico</vt:lpstr>
      <vt:lpstr>4.3</vt:lpstr>
      <vt:lpstr>4.4 </vt:lpstr>
      <vt:lpstr>5.1</vt:lpstr>
      <vt:lpstr>5.2</vt:lpstr>
      <vt:lpstr>5.2Grafico</vt:lpstr>
      <vt:lpstr>5.3</vt:lpstr>
      <vt:lpstr>6.1</vt:lpstr>
      <vt:lpstr>6.2</vt:lpstr>
      <vt:lpstr>6.2_</vt:lpstr>
      <vt:lpstr>6.3</vt:lpstr>
      <vt:lpstr>6.3Grafico</vt:lpstr>
      <vt:lpstr>6.4</vt:lpstr>
      <vt:lpstr>6.4Grafico</vt:lpstr>
      <vt:lpstr>7.1_7.2</vt:lpstr>
      <vt:lpstr>7.3</vt:lpstr>
      <vt:lpstr>7.3Grafico</vt:lpstr>
      <vt:lpstr>8.1.1</vt:lpstr>
      <vt:lpstr>8.1.2</vt:lpstr>
      <vt:lpstr>8.1.2Grafico</vt:lpstr>
      <vt:lpstr>8.2</vt:lpstr>
      <vt:lpstr>9.1.1</vt:lpstr>
      <vt:lpstr>9.1.1Grafico</vt:lpstr>
      <vt:lpstr>9.1.2</vt:lpstr>
      <vt:lpstr>9.1.2Grafico</vt:lpstr>
      <vt:lpstr>9.1.3</vt:lpstr>
      <vt:lpstr>9.1.3Grafico</vt:lpstr>
      <vt:lpstr>9.1.4</vt:lpstr>
      <vt:lpstr>9.1.4Grafico</vt:lpstr>
      <vt:lpstr>9.2.1</vt:lpstr>
      <vt:lpstr>9.2.1Grafico</vt:lpstr>
      <vt:lpstr>9.2.2</vt:lpstr>
      <vt:lpstr>9.2.2Grafico</vt:lpstr>
      <vt:lpstr>9.2.3</vt:lpstr>
      <vt:lpstr>9.2.3Grafico</vt:lpstr>
      <vt:lpstr>9.3.1</vt:lpstr>
      <vt:lpstr>9.3.1Grafico</vt:lpstr>
      <vt:lpstr>9.3.2</vt:lpstr>
      <vt:lpstr>9.3.2Grafico</vt:lpstr>
      <vt:lpstr>'2.2.1'!Área_de_impresión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pilar</cp:lastModifiedBy>
  <cp:lastPrinted>2019-10-11T07:38:01Z</cp:lastPrinted>
  <dcterms:created xsi:type="dcterms:W3CDTF">2017-06-28T08:46:49Z</dcterms:created>
  <dcterms:modified xsi:type="dcterms:W3CDTF">2019-10-11T08:27:46Z</dcterms:modified>
</cp:coreProperties>
</file>